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Q:\Aero\Engineering\Aeronautics_Project_Bid_Tabulations\"/>
    </mc:Choice>
  </mc:AlternateContent>
  <xr:revisionPtr revIDLastSave="0" documentId="13_ncr:1_{B4CF3CC2-F154-4A66-903C-3151E02E00A7}" xr6:coauthVersionLast="44" xr6:coauthVersionMax="44" xr10:uidLastSave="{00000000-0000-0000-0000-000000000000}"/>
  <bookViews>
    <workbookView xWindow="-120" yWindow="-120" windowWidth="29040" windowHeight="15840" xr2:uid="{00000000-000D-0000-FFFF-FFFF00000000}"/>
  </bookViews>
  <sheets>
    <sheet name="Index" sheetId="1" r:id="rId1"/>
    <sheet name="IT" sheetId="3" state="hidden" r:id="rId2"/>
    <sheet name="Data" sheetId="2" r:id="rId3"/>
    <sheet name="2M2" sheetId="17" r:id="rId4"/>
    <sheet name="3A2" sheetId="4" r:id="rId5"/>
    <sheet name="FYE" sheetId="8" r:id="rId6"/>
    <sheet name="FYM (1)" sheetId="6" r:id="rId7"/>
    <sheet name="FYM (2)" sheetId="7" r:id="rId8"/>
    <sheet name="GHM" sheetId="10" r:id="rId9"/>
    <sheet name="GKT (1)" sheetId="11" r:id="rId10"/>
    <sheet name="GKT (2)" sheetId="12" r:id="rId11"/>
    <sheet name="HZD" sheetId="13" r:id="rId12"/>
    <sheet name="JWN" sheetId="16" r:id="rId13"/>
    <sheet name="M15" sheetId="19" r:id="rId14"/>
    <sheet name="M54" sheetId="18" r:id="rId15"/>
    <sheet name="MKL (1)" sheetId="14" r:id="rId16"/>
    <sheet name="MKL (2)" sheetId="15" r:id="rId17"/>
    <sheet name="MNV" sheetId="20" r:id="rId18"/>
    <sheet name="MOR" sheetId="21" r:id="rId19"/>
    <sheet name="MQY (1)" sheetId="24" r:id="rId20"/>
    <sheet name="MQY (2)" sheetId="25" r:id="rId21"/>
    <sheet name="MQY (3)" sheetId="26" r:id="rId22"/>
    <sheet name="RZR" sheetId="5" r:id="rId23"/>
    <sheet name="SCX" sheetId="22" r:id="rId24"/>
    <sheet name="SNH" sheetId="27" r:id="rId25"/>
    <sheet name="SYI" sheetId="23" r:id="rId26"/>
    <sheet name="TRI" sheetId="28" r:id="rId27"/>
    <sheet name="XNX" sheetId="9"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9" i="28" l="1"/>
  <c r="J57" i="28"/>
  <c r="K63" i="28"/>
  <c r="K64" i="28"/>
  <c r="K65" i="28"/>
  <c r="K66" i="28"/>
  <c r="K67" i="28"/>
  <c r="K68" i="28"/>
  <c r="K62" i="28"/>
  <c r="K53" i="28"/>
  <c r="K54" i="28"/>
  <c r="K55" i="28"/>
  <c r="K56" i="28"/>
  <c r="K52" i="28"/>
  <c r="J63" i="28"/>
  <c r="J64" i="28"/>
  <c r="J65" i="28"/>
  <c r="J66" i="28"/>
  <c r="J67" i="28"/>
  <c r="J68" i="28"/>
  <c r="J62" i="28"/>
  <c r="J53" i="28"/>
  <c r="J54" i="28"/>
  <c r="J55" i="28"/>
  <c r="J56" i="28"/>
  <c r="J52" i="28"/>
  <c r="J47" i="28"/>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K11" i="28"/>
  <c r="B6" i="28"/>
  <c r="C5" i="28"/>
  <c r="J11" i="28"/>
  <c r="B3" i="28"/>
  <c r="E2" i="28"/>
  <c r="B2" i="28"/>
  <c r="E1" i="28"/>
  <c r="M52" i="27" l="1"/>
  <c r="M53" i="27"/>
  <c r="M54" i="27"/>
  <c r="M55" i="27"/>
  <c r="M56" i="27"/>
  <c r="M57" i="27"/>
  <c r="L52" i="27"/>
  <c r="L53" i="27"/>
  <c r="L54" i="27"/>
  <c r="L55" i="27"/>
  <c r="L56" i="27"/>
  <c r="L57" i="27"/>
  <c r="J52" i="27"/>
  <c r="J53" i="27"/>
  <c r="J54" i="27"/>
  <c r="J55" i="27"/>
  <c r="J56" i="27"/>
  <c r="J57" i="27"/>
  <c r="M63" i="27"/>
  <c r="L63" i="27"/>
  <c r="J63" i="27"/>
  <c r="M62" i="27"/>
  <c r="L62" i="27"/>
  <c r="J62" i="27"/>
  <c r="M61" i="27"/>
  <c r="L61" i="27"/>
  <c r="J61" i="27"/>
  <c r="M60" i="27"/>
  <c r="L60" i="27"/>
  <c r="J60" i="27"/>
  <c r="M59" i="27"/>
  <c r="L59" i="27"/>
  <c r="J59" i="27"/>
  <c r="M58" i="27"/>
  <c r="L58" i="27"/>
  <c r="J58" i="27"/>
  <c r="M51" i="27"/>
  <c r="L51" i="27"/>
  <c r="J51" i="27"/>
  <c r="M50" i="27"/>
  <c r="L50" i="27"/>
  <c r="J50" i="27"/>
  <c r="M49" i="27"/>
  <c r="L49" i="27"/>
  <c r="J49" i="27"/>
  <c r="M48" i="27"/>
  <c r="L48" i="27"/>
  <c r="J48" i="27"/>
  <c r="M47" i="27"/>
  <c r="L47" i="27"/>
  <c r="J47" i="27"/>
  <c r="M46" i="27"/>
  <c r="L46" i="27"/>
  <c r="J46" i="27"/>
  <c r="M45" i="27"/>
  <c r="L45" i="27"/>
  <c r="J45" i="27"/>
  <c r="M44" i="27"/>
  <c r="L44" i="27"/>
  <c r="J44" i="27"/>
  <c r="M43" i="27"/>
  <c r="L43" i="27"/>
  <c r="J43" i="27"/>
  <c r="M42" i="27"/>
  <c r="L42" i="27"/>
  <c r="J42" i="27"/>
  <c r="M12" i="27"/>
  <c r="M13" i="27"/>
  <c r="M14" i="27"/>
  <c r="M15" i="27"/>
  <c r="M16" i="27"/>
  <c r="M17" i="27"/>
  <c r="M18" i="27"/>
  <c r="M19" i="27"/>
  <c r="M20" i="27"/>
  <c r="M21" i="27"/>
  <c r="M22" i="27"/>
  <c r="M23" i="27"/>
  <c r="M24" i="27"/>
  <c r="M25" i="27"/>
  <c r="M26" i="27"/>
  <c r="M27" i="27"/>
  <c r="M28" i="27"/>
  <c r="M29" i="27"/>
  <c r="M30" i="27"/>
  <c r="M31" i="27"/>
  <c r="M32" i="27"/>
  <c r="M33" i="27"/>
  <c r="M34" i="27"/>
  <c r="M35" i="27"/>
  <c r="L12" i="27"/>
  <c r="L13" i="27"/>
  <c r="L14" i="27"/>
  <c r="L15" i="27"/>
  <c r="L16" i="27"/>
  <c r="L17" i="27"/>
  <c r="L18" i="27"/>
  <c r="L19" i="27"/>
  <c r="L20" i="27"/>
  <c r="L21" i="27"/>
  <c r="L22" i="27"/>
  <c r="L23" i="27"/>
  <c r="L24" i="27"/>
  <c r="L25" i="27"/>
  <c r="L26" i="27"/>
  <c r="L27" i="27"/>
  <c r="L28" i="27"/>
  <c r="L29" i="27"/>
  <c r="L30" i="27"/>
  <c r="L31" i="27"/>
  <c r="L32" i="27"/>
  <c r="L33" i="27"/>
  <c r="L34" i="27"/>
  <c r="L35" i="27"/>
  <c r="J12" i="27"/>
  <c r="J13" i="27"/>
  <c r="J14" i="27"/>
  <c r="J15" i="27"/>
  <c r="J16" i="27"/>
  <c r="J17" i="27"/>
  <c r="J18" i="27"/>
  <c r="J19" i="27"/>
  <c r="J20" i="27"/>
  <c r="J21" i="27"/>
  <c r="J22" i="27"/>
  <c r="J23" i="27"/>
  <c r="J24" i="27"/>
  <c r="J25" i="27"/>
  <c r="J26" i="27"/>
  <c r="J27" i="27"/>
  <c r="J28" i="27"/>
  <c r="J29" i="27"/>
  <c r="J30" i="27"/>
  <c r="J31" i="27"/>
  <c r="J32" i="27"/>
  <c r="J33" i="27"/>
  <c r="J34" i="27"/>
  <c r="J35" i="27"/>
  <c r="J11" i="27"/>
  <c r="L11" i="27"/>
  <c r="M11" i="27"/>
  <c r="B6" i="27"/>
  <c r="C5" i="27"/>
  <c r="B3" i="27"/>
  <c r="E2" i="27"/>
  <c r="B2" i="27"/>
  <c r="E1" i="27"/>
  <c r="N24" i="26"/>
  <c r="L24" i="26"/>
  <c r="J24" i="26"/>
  <c r="O12" i="26"/>
  <c r="O13" i="26"/>
  <c r="O14" i="26"/>
  <c r="O15" i="26"/>
  <c r="O16" i="26"/>
  <c r="O17" i="26"/>
  <c r="O18" i="26"/>
  <c r="O19" i="26"/>
  <c r="O20" i="26"/>
  <c r="O21" i="26"/>
  <c r="O22" i="26"/>
  <c r="O23" i="26"/>
  <c r="N12" i="26"/>
  <c r="N13" i="26"/>
  <c r="N14" i="26"/>
  <c r="N15" i="26"/>
  <c r="N16" i="26"/>
  <c r="N17" i="26"/>
  <c r="N18" i="26"/>
  <c r="N19" i="26"/>
  <c r="N20" i="26"/>
  <c r="N21" i="26"/>
  <c r="N22" i="26"/>
  <c r="N23" i="26"/>
  <c r="J12" i="26"/>
  <c r="J13" i="26"/>
  <c r="J14" i="26"/>
  <c r="J15" i="26"/>
  <c r="J16" i="26"/>
  <c r="J17" i="26"/>
  <c r="J18" i="26"/>
  <c r="J19" i="26"/>
  <c r="J20" i="26"/>
  <c r="J21" i="26"/>
  <c r="J22" i="26"/>
  <c r="J23" i="26"/>
  <c r="L12" i="26"/>
  <c r="L13" i="26"/>
  <c r="L14" i="26"/>
  <c r="L15" i="26"/>
  <c r="L16" i="26"/>
  <c r="L17" i="26"/>
  <c r="L18" i="26"/>
  <c r="L19" i="26"/>
  <c r="L20" i="26"/>
  <c r="L21" i="26"/>
  <c r="L22" i="26"/>
  <c r="L23" i="26"/>
  <c r="B6" i="26"/>
  <c r="C5" i="26"/>
  <c r="O11" i="26"/>
  <c r="N11" i="26"/>
  <c r="L11" i="26"/>
  <c r="J11" i="26"/>
  <c r="B3" i="26"/>
  <c r="E2" i="26"/>
  <c r="B2" i="26"/>
  <c r="E1" i="26"/>
  <c r="J22" i="25"/>
  <c r="K12" i="25"/>
  <c r="K13" i="25"/>
  <c r="K14" i="25"/>
  <c r="K15" i="25"/>
  <c r="K16" i="25"/>
  <c r="K17" i="25"/>
  <c r="K18" i="25"/>
  <c r="K19" i="25"/>
  <c r="K20" i="25"/>
  <c r="K21" i="25"/>
  <c r="K11" i="25"/>
  <c r="J12" i="25"/>
  <c r="J13" i="25"/>
  <c r="J14" i="25"/>
  <c r="J15" i="25"/>
  <c r="J16" i="25"/>
  <c r="J17" i="25"/>
  <c r="J18" i="25"/>
  <c r="J19" i="25"/>
  <c r="J20" i="25"/>
  <c r="J21" i="25"/>
  <c r="B6" i="25"/>
  <c r="C5" i="25"/>
  <c r="J11" i="25"/>
  <c r="B3" i="25"/>
  <c r="E2" i="25"/>
  <c r="B2" i="25"/>
  <c r="E1" i="25"/>
  <c r="N21" i="24"/>
  <c r="L21" i="24"/>
  <c r="J21" i="24"/>
  <c r="O12" i="24"/>
  <c r="O13" i="24"/>
  <c r="O14" i="24"/>
  <c r="O15" i="24"/>
  <c r="O16" i="24"/>
  <c r="O17" i="24"/>
  <c r="O18" i="24"/>
  <c r="O19" i="24"/>
  <c r="O20" i="24"/>
  <c r="N12" i="24"/>
  <c r="N13" i="24"/>
  <c r="N14" i="24"/>
  <c r="N15" i="24"/>
  <c r="N16" i="24"/>
  <c r="N17" i="24"/>
  <c r="N18" i="24"/>
  <c r="N19" i="24"/>
  <c r="N20" i="24"/>
  <c r="L12" i="24"/>
  <c r="L13" i="24"/>
  <c r="L14" i="24"/>
  <c r="L15" i="24"/>
  <c r="L16" i="24"/>
  <c r="L17" i="24"/>
  <c r="L18" i="24"/>
  <c r="L19" i="24"/>
  <c r="L20" i="24"/>
  <c r="J12" i="24"/>
  <c r="J13" i="24"/>
  <c r="J14" i="24"/>
  <c r="J15" i="24"/>
  <c r="J16" i="24"/>
  <c r="J17" i="24"/>
  <c r="J18" i="24"/>
  <c r="J19" i="24"/>
  <c r="J20" i="24"/>
  <c r="B6" i="24"/>
  <c r="C5" i="24"/>
  <c r="O11" i="24"/>
  <c r="N11" i="24"/>
  <c r="L11" i="24"/>
  <c r="J11" i="24"/>
  <c r="B3" i="24"/>
  <c r="E2" i="24"/>
  <c r="B2" i="24"/>
  <c r="E1" i="24"/>
  <c r="J57" i="23"/>
  <c r="K12" i="23"/>
  <c r="K13" i="23"/>
  <c r="K14" i="23"/>
  <c r="K15" i="23"/>
  <c r="K16" i="23"/>
  <c r="K17" i="23"/>
  <c r="K18" i="23"/>
  <c r="K19" i="23"/>
  <c r="K20" i="23"/>
  <c r="K21" i="23"/>
  <c r="K22" i="23"/>
  <c r="K23" i="23"/>
  <c r="K24" i="23"/>
  <c r="K26" i="23"/>
  <c r="K27" i="23"/>
  <c r="K28" i="23"/>
  <c r="K29" i="23"/>
  <c r="K30" i="23"/>
  <c r="K32" i="23"/>
  <c r="K33" i="23"/>
  <c r="K34" i="23"/>
  <c r="K35" i="23"/>
  <c r="K36" i="23"/>
  <c r="K38" i="23"/>
  <c r="K39" i="23"/>
  <c r="K40" i="23"/>
  <c r="K41" i="23"/>
  <c r="K42" i="23"/>
  <c r="K43" i="23"/>
  <c r="K44" i="23"/>
  <c r="K45" i="23"/>
  <c r="K46" i="23"/>
  <c r="K48" i="23"/>
  <c r="K50" i="23"/>
  <c r="K52" i="23"/>
  <c r="K53" i="23"/>
  <c r="K54" i="23"/>
  <c r="K56" i="23"/>
  <c r="K11" i="23"/>
  <c r="J12" i="23"/>
  <c r="J13" i="23"/>
  <c r="J14" i="23"/>
  <c r="J15" i="23"/>
  <c r="J16" i="23"/>
  <c r="J17" i="23"/>
  <c r="J18" i="23"/>
  <c r="J19" i="23"/>
  <c r="J20" i="23"/>
  <c r="J21" i="23"/>
  <c r="J22" i="23"/>
  <c r="J23" i="23"/>
  <c r="J24" i="23"/>
  <c r="J26" i="23"/>
  <c r="J27" i="23"/>
  <c r="J28" i="23"/>
  <c r="J29" i="23"/>
  <c r="J30" i="23"/>
  <c r="J32" i="23"/>
  <c r="J33" i="23"/>
  <c r="J34" i="23"/>
  <c r="J35" i="23"/>
  <c r="J36" i="23"/>
  <c r="J38" i="23"/>
  <c r="J39" i="23"/>
  <c r="J40" i="23"/>
  <c r="J41" i="23"/>
  <c r="J42" i="23"/>
  <c r="J43" i="23"/>
  <c r="J44" i="23"/>
  <c r="J45" i="23"/>
  <c r="J46" i="23"/>
  <c r="J48" i="23"/>
  <c r="J50" i="23"/>
  <c r="J52" i="23"/>
  <c r="J53" i="23"/>
  <c r="J54" i="23"/>
  <c r="J56" i="23"/>
  <c r="B6" i="23"/>
  <c r="C5" i="23"/>
  <c r="J11" i="23"/>
  <c r="B3" i="23"/>
  <c r="E2" i="23"/>
  <c r="B2" i="23"/>
  <c r="E1" i="23"/>
  <c r="L36" i="27" l="1"/>
  <c r="J36" i="27"/>
  <c r="J64" i="27"/>
  <c r="L64" i="27"/>
  <c r="N18" i="22"/>
  <c r="L18" i="22"/>
  <c r="J18" i="22"/>
  <c r="O12" i="22"/>
  <c r="O13" i="22"/>
  <c r="O14" i="22"/>
  <c r="O15" i="22"/>
  <c r="O16" i="22"/>
  <c r="O17" i="22"/>
  <c r="N12" i="22"/>
  <c r="N13" i="22"/>
  <c r="N14" i="22"/>
  <c r="N15" i="22"/>
  <c r="N16" i="22"/>
  <c r="N17" i="22"/>
  <c r="L12" i="22"/>
  <c r="L13" i="22"/>
  <c r="L14" i="22"/>
  <c r="L15" i="22"/>
  <c r="L16" i="22"/>
  <c r="L17" i="22"/>
  <c r="J12" i="22"/>
  <c r="J13" i="22"/>
  <c r="J14" i="22"/>
  <c r="J15" i="22"/>
  <c r="J16" i="22"/>
  <c r="J17" i="22"/>
  <c r="J11" i="22"/>
  <c r="B6" i="22"/>
  <c r="C5" i="22"/>
  <c r="O11" i="22"/>
  <c r="N11" i="22"/>
  <c r="L11" i="22"/>
  <c r="B3" i="22"/>
  <c r="E2" i="22"/>
  <c r="B2" i="22"/>
  <c r="E1" i="22"/>
  <c r="K12" i="21"/>
  <c r="K13" i="21"/>
  <c r="K14" i="21"/>
  <c r="K11" i="21"/>
  <c r="J12" i="21"/>
  <c r="J13" i="21"/>
  <c r="J14" i="21"/>
  <c r="B6" i="21"/>
  <c r="C5" i="21"/>
  <c r="J11" i="21"/>
  <c r="J15" i="21" s="1"/>
  <c r="B3" i="21"/>
  <c r="E2" i="21"/>
  <c r="B2" i="21"/>
  <c r="E1" i="21"/>
  <c r="N64" i="20"/>
  <c r="L64" i="20"/>
  <c r="J64"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L62" i="20"/>
  <c r="L63"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B6" i="20"/>
  <c r="C5" i="20"/>
  <c r="O11" i="20"/>
  <c r="N11" i="20"/>
  <c r="L11" i="20"/>
  <c r="J11" i="20"/>
  <c r="B3" i="20"/>
  <c r="E2" i="20"/>
  <c r="B2" i="20"/>
  <c r="E1" i="20"/>
  <c r="L21" i="19"/>
  <c r="J21" i="19"/>
  <c r="M12" i="19"/>
  <c r="M13" i="19"/>
  <c r="M14" i="19"/>
  <c r="M15" i="19"/>
  <c r="M16" i="19"/>
  <c r="M17" i="19"/>
  <c r="M18" i="19"/>
  <c r="M19" i="19"/>
  <c r="M20" i="19"/>
  <c r="L12" i="19"/>
  <c r="L13" i="19"/>
  <c r="L14" i="19"/>
  <c r="L15" i="19"/>
  <c r="L16" i="19"/>
  <c r="L17" i="19"/>
  <c r="L18" i="19"/>
  <c r="L19" i="19"/>
  <c r="L20" i="19"/>
  <c r="J12" i="19"/>
  <c r="J13" i="19"/>
  <c r="J14" i="19"/>
  <c r="J15" i="19"/>
  <c r="J16" i="19"/>
  <c r="J17" i="19"/>
  <c r="J18" i="19"/>
  <c r="J19" i="19"/>
  <c r="J20" i="19"/>
  <c r="J11" i="19"/>
  <c r="M11" i="19"/>
  <c r="B6" i="19"/>
  <c r="C5" i="19"/>
  <c r="L11" i="19"/>
  <c r="B3" i="19"/>
  <c r="E2" i="19"/>
  <c r="B2" i="19"/>
  <c r="E1" i="19"/>
  <c r="N50" i="18"/>
  <c r="L50" i="18"/>
  <c r="J50" i="18"/>
  <c r="N49" i="18"/>
  <c r="O49" i="18"/>
  <c r="N48" i="18"/>
  <c r="O48" i="18"/>
  <c r="N47" i="18"/>
  <c r="O47" i="18"/>
  <c r="N46" i="18"/>
  <c r="O46" i="18"/>
  <c r="N45" i="18"/>
  <c r="O45" i="18"/>
  <c r="N44" i="18"/>
  <c r="O44" i="18"/>
  <c r="N43" i="18"/>
  <c r="O43" i="18"/>
  <c r="N42" i="18"/>
  <c r="O42" i="18"/>
  <c r="N41" i="18"/>
  <c r="O41" i="18"/>
  <c r="N40" i="18"/>
  <c r="O40" i="18"/>
  <c r="L49" i="18"/>
  <c r="L48" i="18"/>
  <c r="L47" i="18"/>
  <c r="L46" i="18"/>
  <c r="L45" i="18"/>
  <c r="L44" i="18"/>
  <c r="L43" i="18"/>
  <c r="L42" i="18"/>
  <c r="L41" i="18"/>
  <c r="L40" i="18"/>
  <c r="J49" i="18"/>
  <c r="J48" i="18"/>
  <c r="J47" i="18"/>
  <c r="J46" i="18"/>
  <c r="J45" i="18"/>
  <c r="J44" i="18"/>
  <c r="J43" i="18"/>
  <c r="J42" i="18"/>
  <c r="J41" i="18"/>
  <c r="J40"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11" i="18"/>
  <c r="N11" i="18"/>
  <c r="O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11" i="18"/>
  <c r="B6" i="18"/>
  <c r="C5" i="18"/>
  <c r="B3" i="18"/>
  <c r="E2" i="18"/>
  <c r="B2" i="18"/>
  <c r="E1" i="18"/>
  <c r="L33" i="17"/>
  <c r="J33" i="17"/>
  <c r="M12" i="17"/>
  <c r="M13" i="17"/>
  <c r="M14" i="17"/>
  <c r="M15" i="17"/>
  <c r="M16" i="17"/>
  <c r="M17" i="17"/>
  <c r="M18" i="17"/>
  <c r="M19" i="17"/>
  <c r="M20" i="17"/>
  <c r="M21" i="17"/>
  <c r="M22" i="17"/>
  <c r="M23" i="17"/>
  <c r="M24" i="17"/>
  <c r="M25" i="17"/>
  <c r="M26" i="17"/>
  <c r="M27" i="17"/>
  <c r="M28" i="17"/>
  <c r="M29" i="17"/>
  <c r="M30" i="17"/>
  <c r="M31" i="17"/>
  <c r="M32" i="17"/>
  <c r="L12" i="17"/>
  <c r="L13" i="17"/>
  <c r="L14" i="17"/>
  <c r="L15" i="17"/>
  <c r="L16" i="17"/>
  <c r="L17" i="17"/>
  <c r="L18" i="17"/>
  <c r="L19" i="17"/>
  <c r="L20" i="17"/>
  <c r="L21" i="17"/>
  <c r="L22" i="17"/>
  <c r="L23" i="17"/>
  <c r="L24" i="17"/>
  <c r="L25" i="17"/>
  <c r="L26" i="17"/>
  <c r="L27" i="17"/>
  <c r="L28" i="17"/>
  <c r="L29" i="17"/>
  <c r="L30" i="17"/>
  <c r="L31" i="17"/>
  <c r="L32" i="17"/>
  <c r="J12" i="17"/>
  <c r="J13" i="17"/>
  <c r="J14" i="17"/>
  <c r="J15" i="17"/>
  <c r="J16" i="17"/>
  <c r="J17" i="17"/>
  <c r="J18" i="17"/>
  <c r="J19" i="17"/>
  <c r="J20" i="17"/>
  <c r="J21" i="17"/>
  <c r="J22" i="17"/>
  <c r="J23" i="17"/>
  <c r="J24" i="17"/>
  <c r="J25" i="17"/>
  <c r="J26" i="17"/>
  <c r="J27" i="17"/>
  <c r="J28" i="17"/>
  <c r="J29" i="17"/>
  <c r="J30" i="17"/>
  <c r="J31" i="17"/>
  <c r="J32" i="17"/>
  <c r="M11" i="17"/>
  <c r="B6" i="17"/>
  <c r="C5" i="17"/>
  <c r="L11" i="17"/>
  <c r="J11" i="17"/>
  <c r="B3" i="17"/>
  <c r="E2" i="17"/>
  <c r="B2" i="17"/>
  <c r="E1" i="17"/>
  <c r="K12" i="16"/>
  <c r="K13" i="16"/>
  <c r="K14" i="16"/>
  <c r="K15" i="16"/>
  <c r="K16" i="16"/>
  <c r="K17" i="16"/>
  <c r="K18" i="16"/>
  <c r="K19" i="16"/>
  <c r="K20" i="16"/>
  <c r="K21" i="16"/>
  <c r="K22" i="16"/>
  <c r="K23" i="16"/>
  <c r="K24" i="16"/>
  <c r="K25" i="16"/>
  <c r="K26" i="16"/>
  <c r="K27" i="16"/>
  <c r="K28" i="16"/>
  <c r="K29" i="16"/>
  <c r="K30" i="16"/>
  <c r="K11" i="16"/>
  <c r="J12" i="16"/>
  <c r="J13" i="16"/>
  <c r="J14" i="16"/>
  <c r="J15" i="16"/>
  <c r="J16" i="16"/>
  <c r="J17" i="16"/>
  <c r="J18" i="16"/>
  <c r="J19" i="16"/>
  <c r="J20" i="16"/>
  <c r="J21" i="16"/>
  <c r="J22" i="16"/>
  <c r="J23" i="16"/>
  <c r="J24" i="16"/>
  <c r="J25" i="16"/>
  <c r="J26" i="16"/>
  <c r="J27" i="16"/>
  <c r="J28" i="16"/>
  <c r="J29" i="16"/>
  <c r="J30" i="16"/>
  <c r="B6" i="16"/>
  <c r="C5" i="16"/>
  <c r="J11" i="16"/>
  <c r="B3" i="16"/>
  <c r="E2" i="16"/>
  <c r="B2" i="16"/>
  <c r="E1" i="16"/>
  <c r="J50" i="15"/>
  <c r="K50" i="15"/>
  <c r="J49" i="15"/>
  <c r="K49" i="15"/>
  <c r="K53" i="15"/>
  <c r="J53" i="15"/>
  <c r="K52" i="15"/>
  <c r="J52" i="15"/>
  <c r="K51" i="15"/>
  <c r="J51" i="15"/>
  <c r="K48" i="15"/>
  <c r="J48" i="15"/>
  <c r="K47" i="15"/>
  <c r="J47" i="15"/>
  <c r="K46" i="15"/>
  <c r="J46" i="15"/>
  <c r="K45" i="15"/>
  <c r="J45" i="15"/>
  <c r="K44" i="15"/>
  <c r="J44" i="15"/>
  <c r="K43" i="15"/>
  <c r="J43" i="15"/>
  <c r="K35" i="15"/>
  <c r="J35" i="15"/>
  <c r="K34" i="15"/>
  <c r="J34" i="15"/>
  <c r="K33" i="15"/>
  <c r="J33" i="15"/>
  <c r="K32" i="15"/>
  <c r="J32" i="15"/>
  <c r="K31" i="15"/>
  <c r="J31" i="15"/>
  <c r="K30" i="15"/>
  <c r="J30" i="15"/>
  <c r="K29" i="15"/>
  <c r="J29" i="15"/>
  <c r="K28" i="15"/>
  <c r="J28" i="15"/>
  <c r="K27" i="15"/>
  <c r="J27" i="15"/>
  <c r="J20" i="15"/>
  <c r="K12" i="15"/>
  <c r="K13" i="15"/>
  <c r="K14" i="15"/>
  <c r="K15" i="15"/>
  <c r="K16" i="15"/>
  <c r="K17" i="15"/>
  <c r="K18" i="15"/>
  <c r="K19" i="15"/>
  <c r="K11" i="15"/>
  <c r="J12" i="15"/>
  <c r="J13" i="15"/>
  <c r="J14" i="15"/>
  <c r="J15" i="15"/>
  <c r="J16" i="15"/>
  <c r="J17" i="15"/>
  <c r="J18" i="15"/>
  <c r="J19" i="15"/>
  <c r="B6" i="15"/>
  <c r="C5" i="15"/>
  <c r="J11" i="15"/>
  <c r="B3" i="15"/>
  <c r="E2" i="15"/>
  <c r="B2" i="15"/>
  <c r="E1" i="15"/>
  <c r="K12" i="14"/>
  <c r="K13" i="14"/>
  <c r="K14" i="14"/>
  <c r="K15" i="14"/>
  <c r="K16" i="14"/>
  <c r="K17" i="14"/>
  <c r="J18" i="14"/>
  <c r="J12" i="14"/>
  <c r="J13" i="14"/>
  <c r="J14" i="14"/>
  <c r="J15" i="14"/>
  <c r="J16" i="14"/>
  <c r="J17" i="14"/>
  <c r="J11" i="14"/>
  <c r="K11" i="14"/>
  <c r="B6" i="14"/>
  <c r="C5" i="14"/>
  <c r="B3" i="14"/>
  <c r="E2" i="14"/>
  <c r="B2" i="14"/>
  <c r="E1" i="14"/>
  <c r="J31" i="16" l="1"/>
  <c r="J54" i="15"/>
  <c r="J36" i="15"/>
  <c r="J18" i="13"/>
  <c r="K12" i="13"/>
  <c r="K13" i="13"/>
  <c r="K14" i="13"/>
  <c r="K15" i="13"/>
  <c r="K16" i="13"/>
  <c r="K17" i="13"/>
  <c r="K11" i="13"/>
  <c r="J12" i="13"/>
  <c r="J13" i="13"/>
  <c r="J14" i="13"/>
  <c r="J15" i="13"/>
  <c r="J16" i="13"/>
  <c r="J17" i="13"/>
  <c r="B6" i="13"/>
  <c r="C5" i="13"/>
  <c r="J11" i="13"/>
  <c r="B3" i="13"/>
  <c r="E2" i="13"/>
  <c r="B2" i="13"/>
  <c r="E1" i="13"/>
  <c r="P20" i="12"/>
  <c r="N20" i="12"/>
  <c r="L20" i="12"/>
  <c r="J20" i="12"/>
  <c r="Q12" i="12"/>
  <c r="Q13" i="12"/>
  <c r="Q14" i="12"/>
  <c r="Q15" i="12"/>
  <c r="Q16" i="12"/>
  <c r="Q17" i="12"/>
  <c r="Q18" i="12"/>
  <c r="Q19" i="12"/>
  <c r="Q11" i="12"/>
  <c r="P12" i="12"/>
  <c r="P13" i="12"/>
  <c r="P14" i="12"/>
  <c r="P15" i="12"/>
  <c r="P16" i="12"/>
  <c r="P17" i="12"/>
  <c r="P18" i="12"/>
  <c r="P19" i="12"/>
  <c r="N12" i="12"/>
  <c r="N13" i="12"/>
  <c r="N14" i="12"/>
  <c r="N15" i="12"/>
  <c r="N16" i="12"/>
  <c r="N17" i="12"/>
  <c r="N18" i="12"/>
  <c r="N19" i="12"/>
  <c r="L12" i="12"/>
  <c r="L13" i="12"/>
  <c r="L14" i="12"/>
  <c r="L15" i="12"/>
  <c r="L16" i="12"/>
  <c r="L17" i="12"/>
  <c r="L18" i="12"/>
  <c r="L19" i="12"/>
  <c r="J12" i="12"/>
  <c r="J13" i="12"/>
  <c r="J14" i="12"/>
  <c r="J15" i="12"/>
  <c r="J16" i="12"/>
  <c r="J17" i="12"/>
  <c r="J18" i="12"/>
  <c r="J19" i="12"/>
  <c r="P11" i="12"/>
  <c r="J11" i="12"/>
  <c r="B6" i="12"/>
  <c r="C5" i="12"/>
  <c r="N11" i="12"/>
  <c r="L11" i="12"/>
  <c r="B3" i="12"/>
  <c r="E2" i="12"/>
  <c r="B2" i="12"/>
  <c r="E1" i="12"/>
  <c r="B6" i="11"/>
  <c r="C5" i="11"/>
  <c r="P29" i="11"/>
  <c r="N29" i="11"/>
  <c r="L29" i="11"/>
  <c r="J29" i="11"/>
  <c r="Q12" i="11"/>
  <c r="Q13" i="11"/>
  <c r="Q14" i="11"/>
  <c r="Q15" i="11"/>
  <c r="Q16" i="11"/>
  <c r="Q17" i="11"/>
  <c r="Q18" i="11"/>
  <c r="Q19" i="11"/>
  <c r="Q20" i="11"/>
  <c r="Q21" i="11"/>
  <c r="Q22" i="11"/>
  <c r="Q23" i="11"/>
  <c r="Q24" i="11"/>
  <c r="Q25" i="11"/>
  <c r="Q26" i="11"/>
  <c r="Q27" i="11"/>
  <c r="Q28" i="11"/>
  <c r="P12" i="11"/>
  <c r="P13" i="11"/>
  <c r="P14" i="11"/>
  <c r="P15" i="11"/>
  <c r="P16" i="11"/>
  <c r="P17" i="11"/>
  <c r="P18" i="11"/>
  <c r="P19" i="11"/>
  <c r="P20" i="11"/>
  <c r="P21" i="11"/>
  <c r="P22" i="11"/>
  <c r="P23" i="11"/>
  <c r="P24" i="11"/>
  <c r="P25" i="11"/>
  <c r="P26" i="11"/>
  <c r="P27" i="11"/>
  <c r="P28" i="11"/>
  <c r="N12" i="11"/>
  <c r="N13" i="11"/>
  <c r="N14" i="11"/>
  <c r="N15" i="11"/>
  <c r="N16" i="11"/>
  <c r="N17" i="11"/>
  <c r="N18" i="11"/>
  <c r="N19" i="11"/>
  <c r="N20" i="11"/>
  <c r="N21" i="11"/>
  <c r="N22" i="11"/>
  <c r="N23" i="11"/>
  <c r="N24" i="11"/>
  <c r="N25" i="11"/>
  <c r="N26" i="11"/>
  <c r="N27" i="11"/>
  <c r="N28" i="11"/>
  <c r="L12" i="11"/>
  <c r="L13" i="11"/>
  <c r="L14" i="11"/>
  <c r="L15" i="11"/>
  <c r="L16" i="11"/>
  <c r="L17" i="11"/>
  <c r="L18" i="11"/>
  <c r="L19" i="11"/>
  <c r="L20" i="11"/>
  <c r="L21" i="11"/>
  <c r="L22" i="11"/>
  <c r="L23" i="11"/>
  <c r="L24" i="11"/>
  <c r="L25" i="11"/>
  <c r="L26" i="11"/>
  <c r="L27" i="11"/>
  <c r="L28" i="11"/>
  <c r="J28" i="11"/>
  <c r="J12" i="11"/>
  <c r="J13" i="11"/>
  <c r="J14" i="11"/>
  <c r="J15" i="11"/>
  <c r="J16" i="11"/>
  <c r="J17" i="11"/>
  <c r="J18" i="11"/>
  <c r="J19" i="11"/>
  <c r="J20" i="11"/>
  <c r="J21" i="11"/>
  <c r="J22" i="11"/>
  <c r="J23" i="11"/>
  <c r="J24" i="11"/>
  <c r="J25" i="11"/>
  <c r="J26" i="11"/>
  <c r="J27" i="11"/>
  <c r="Q11" i="11"/>
  <c r="P11" i="11"/>
  <c r="N11" i="11"/>
  <c r="L11" i="11"/>
  <c r="J11" i="11"/>
  <c r="B3" i="11"/>
  <c r="E2" i="11"/>
  <c r="B2" i="11"/>
  <c r="E1" i="11"/>
  <c r="L34" i="10"/>
  <c r="J34" i="10"/>
  <c r="M12" i="10"/>
  <c r="M13" i="10"/>
  <c r="M14" i="10"/>
  <c r="M15" i="10"/>
  <c r="M16" i="10"/>
  <c r="M17" i="10"/>
  <c r="M18" i="10"/>
  <c r="M19" i="10"/>
  <c r="M20" i="10"/>
  <c r="M21" i="10"/>
  <c r="M22" i="10"/>
  <c r="M23" i="10"/>
  <c r="M24" i="10"/>
  <c r="M25" i="10"/>
  <c r="M26" i="10"/>
  <c r="M27" i="10"/>
  <c r="M28" i="10"/>
  <c r="M29" i="10"/>
  <c r="M30" i="10"/>
  <c r="M31" i="10"/>
  <c r="M32" i="10"/>
  <c r="M33" i="10"/>
  <c r="L12" i="10"/>
  <c r="L13" i="10"/>
  <c r="L14" i="10"/>
  <c r="L15" i="10"/>
  <c r="L16" i="10"/>
  <c r="L17" i="10"/>
  <c r="L18" i="10"/>
  <c r="L19" i="10"/>
  <c r="L20" i="10"/>
  <c r="L21" i="10"/>
  <c r="L22" i="10"/>
  <c r="L23" i="10"/>
  <c r="L24" i="10"/>
  <c r="L25" i="10"/>
  <c r="L26" i="10"/>
  <c r="L27" i="10"/>
  <c r="L28" i="10"/>
  <c r="L29" i="10"/>
  <c r="L30" i="10"/>
  <c r="L31" i="10"/>
  <c r="L32" i="10"/>
  <c r="L33" i="10"/>
  <c r="J12" i="10"/>
  <c r="J13" i="10"/>
  <c r="J14" i="10"/>
  <c r="J15" i="10"/>
  <c r="J16" i="10"/>
  <c r="J17" i="10"/>
  <c r="J18" i="10"/>
  <c r="J19" i="10"/>
  <c r="J20" i="10"/>
  <c r="J21" i="10"/>
  <c r="J22" i="10"/>
  <c r="J23" i="10"/>
  <c r="J24" i="10"/>
  <c r="J25" i="10"/>
  <c r="J26" i="10"/>
  <c r="J27" i="10"/>
  <c r="J28" i="10"/>
  <c r="J29" i="10"/>
  <c r="J30" i="10"/>
  <c r="J31" i="10"/>
  <c r="J32" i="10"/>
  <c r="J33" i="10"/>
  <c r="M11" i="10"/>
  <c r="B6" i="10"/>
  <c r="C5" i="10"/>
  <c r="L11" i="10"/>
  <c r="J11" i="10"/>
  <c r="B3" i="10"/>
  <c r="E2" i="10"/>
  <c r="B2" i="10"/>
  <c r="E1" i="10"/>
  <c r="N37" i="9"/>
  <c r="L37" i="9"/>
  <c r="J37" i="9"/>
  <c r="O12" i="9"/>
  <c r="O13" i="9"/>
  <c r="O14" i="9"/>
  <c r="O15" i="9"/>
  <c r="O16" i="9"/>
  <c r="O17" i="9"/>
  <c r="O18" i="9"/>
  <c r="O19" i="9"/>
  <c r="O20" i="9"/>
  <c r="O21" i="9"/>
  <c r="O22" i="9"/>
  <c r="O23" i="9"/>
  <c r="O24" i="9"/>
  <c r="O25" i="9"/>
  <c r="O26" i="9"/>
  <c r="O27" i="9"/>
  <c r="O28" i="9"/>
  <c r="O29" i="9"/>
  <c r="O30" i="9"/>
  <c r="O31" i="9"/>
  <c r="O32" i="9"/>
  <c r="O33" i="9"/>
  <c r="O34" i="9"/>
  <c r="O35" i="9"/>
  <c r="O36" i="9"/>
  <c r="N12" i="9"/>
  <c r="N13" i="9"/>
  <c r="N14" i="9"/>
  <c r="N15" i="9"/>
  <c r="N16" i="9"/>
  <c r="N17" i="9"/>
  <c r="N18" i="9"/>
  <c r="N19" i="9"/>
  <c r="N20" i="9"/>
  <c r="N21" i="9"/>
  <c r="N22" i="9"/>
  <c r="N23" i="9"/>
  <c r="N24" i="9"/>
  <c r="N25" i="9"/>
  <c r="N26" i="9"/>
  <c r="N27" i="9"/>
  <c r="N28" i="9"/>
  <c r="N29" i="9"/>
  <c r="N30" i="9"/>
  <c r="N31" i="9"/>
  <c r="N32" i="9"/>
  <c r="N33" i="9"/>
  <c r="N34" i="9"/>
  <c r="N35" i="9"/>
  <c r="N36" i="9"/>
  <c r="L12" i="9"/>
  <c r="L13" i="9"/>
  <c r="L14" i="9"/>
  <c r="L15" i="9"/>
  <c r="L16" i="9"/>
  <c r="L17" i="9"/>
  <c r="L18" i="9"/>
  <c r="L19" i="9"/>
  <c r="L20" i="9"/>
  <c r="L21" i="9"/>
  <c r="L22" i="9"/>
  <c r="L23" i="9"/>
  <c r="L24" i="9"/>
  <c r="L25" i="9"/>
  <c r="L26" i="9"/>
  <c r="L27" i="9"/>
  <c r="L28" i="9"/>
  <c r="L29" i="9"/>
  <c r="L30" i="9"/>
  <c r="L31" i="9"/>
  <c r="L32" i="9"/>
  <c r="L33" i="9"/>
  <c r="L34" i="9"/>
  <c r="L35" i="9"/>
  <c r="L36" i="9"/>
  <c r="J12" i="9"/>
  <c r="J13" i="9"/>
  <c r="J14" i="9"/>
  <c r="J15" i="9"/>
  <c r="J16" i="9"/>
  <c r="J17" i="9"/>
  <c r="J18" i="9"/>
  <c r="J19" i="9"/>
  <c r="J20" i="9"/>
  <c r="J21" i="9"/>
  <c r="J22" i="9"/>
  <c r="J23" i="9"/>
  <c r="J24" i="9"/>
  <c r="J25" i="9"/>
  <c r="J26" i="9"/>
  <c r="J27" i="9"/>
  <c r="J28" i="9"/>
  <c r="J29" i="9"/>
  <c r="J30" i="9"/>
  <c r="J31" i="9"/>
  <c r="J32" i="9"/>
  <c r="J33" i="9"/>
  <c r="J34" i="9"/>
  <c r="J35" i="9"/>
  <c r="J36" i="9"/>
  <c r="J11" i="9"/>
  <c r="B6" i="9"/>
  <c r="C5" i="9"/>
  <c r="O11" i="9"/>
  <c r="N11" i="9"/>
  <c r="L11" i="9"/>
  <c r="B3" i="9"/>
  <c r="E2" i="9"/>
  <c r="B2" i="9"/>
  <c r="E1" i="9"/>
  <c r="L22" i="8"/>
  <c r="J22" i="8"/>
  <c r="M12" i="8"/>
  <c r="M13" i="8"/>
  <c r="M14" i="8"/>
  <c r="M15" i="8"/>
  <c r="M16" i="8"/>
  <c r="M17" i="8"/>
  <c r="M18" i="8"/>
  <c r="M19" i="8"/>
  <c r="M20" i="8"/>
  <c r="M21" i="8"/>
  <c r="L12" i="8"/>
  <c r="L13" i="8"/>
  <c r="L14" i="8"/>
  <c r="L15" i="8"/>
  <c r="L16" i="8"/>
  <c r="L17" i="8"/>
  <c r="L18" i="8"/>
  <c r="L19" i="8"/>
  <c r="L20" i="8"/>
  <c r="L11" i="8"/>
  <c r="J12" i="8"/>
  <c r="J13" i="8"/>
  <c r="J14" i="8"/>
  <c r="J15" i="8"/>
  <c r="J16" i="8"/>
  <c r="J17" i="8"/>
  <c r="J18" i="8"/>
  <c r="J19" i="8"/>
  <c r="J20" i="8"/>
  <c r="J11" i="8"/>
  <c r="M11" i="8"/>
  <c r="B6" i="8"/>
  <c r="C5" i="8"/>
  <c r="B3" i="8"/>
  <c r="E2" i="8"/>
  <c r="B2" i="8"/>
  <c r="E1" i="8"/>
  <c r="M12" i="7"/>
  <c r="M13" i="7"/>
  <c r="M14" i="7"/>
  <c r="M15" i="7"/>
  <c r="M16" i="7"/>
  <c r="M17" i="7"/>
  <c r="M18" i="7"/>
  <c r="M19" i="7"/>
  <c r="M20" i="7"/>
  <c r="M21" i="7"/>
  <c r="M22" i="7"/>
  <c r="M23" i="7"/>
  <c r="M24" i="7"/>
  <c r="M25" i="7"/>
  <c r="M26" i="7"/>
  <c r="M27" i="7"/>
  <c r="M28" i="7"/>
  <c r="M29" i="7"/>
  <c r="M30" i="7"/>
  <c r="M31" i="7"/>
  <c r="M32" i="7"/>
  <c r="M33" i="7"/>
  <c r="L34" i="7"/>
  <c r="L12" i="7"/>
  <c r="L13" i="7"/>
  <c r="L14" i="7"/>
  <c r="L15" i="7"/>
  <c r="L16" i="7"/>
  <c r="L17" i="7"/>
  <c r="L18" i="7"/>
  <c r="L19" i="7"/>
  <c r="L20" i="7"/>
  <c r="L21" i="7"/>
  <c r="L22" i="7"/>
  <c r="L23" i="7"/>
  <c r="L24" i="7"/>
  <c r="L25" i="7"/>
  <c r="L26" i="7"/>
  <c r="L27" i="7"/>
  <c r="L28" i="7"/>
  <c r="L29" i="7"/>
  <c r="L30" i="7"/>
  <c r="L31" i="7"/>
  <c r="L32" i="7"/>
  <c r="L33" i="7"/>
  <c r="J34" i="7"/>
  <c r="J12" i="7"/>
  <c r="J13" i="7"/>
  <c r="J14" i="7"/>
  <c r="J15" i="7"/>
  <c r="J16" i="7"/>
  <c r="J17" i="7"/>
  <c r="J18" i="7"/>
  <c r="J19" i="7"/>
  <c r="J20" i="7"/>
  <c r="J21" i="7"/>
  <c r="J22" i="7"/>
  <c r="J23" i="7"/>
  <c r="J24" i="7"/>
  <c r="J25" i="7"/>
  <c r="J26" i="7"/>
  <c r="J27" i="7"/>
  <c r="J28" i="7"/>
  <c r="J29" i="7"/>
  <c r="J30" i="7"/>
  <c r="J31" i="7"/>
  <c r="J32" i="7"/>
  <c r="J33" i="7"/>
  <c r="M11" i="7"/>
  <c r="B6" i="7"/>
  <c r="C5" i="7"/>
  <c r="L11" i="7"/>
  <c r="J11" i="7"/>
  <c r="B3" i="7"/>
  <c r="E2" i="7"/>
  <c r="B2" i="7"/>
  <c r="E1" i="7"/>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B6" i="6"/>
  <c r="C5" i="6"/>
  <c r="B6" i="3"/>
  <c r="C5" i="3"/>
  <c r="J11" i="6"/>
  <c r="J40" i="6" s="1"/>
  <c r="B3" i="6"/>
  <c r="E2" i="6"/>
  <c r="B2" i="6"/>
  <c r="E1" i="6"/>
  <c r="N11" i="3"/>
  <c r="L11" i="3"/>
  <c r="J11" i="3"/>
  <c r="O11" i="3"/>
  <c r="K12" i="5"/>
  <c r="K13" i="5"/>
  <c r="K11" i="5"/>
  <c r="J14" i="5"/>
  <c r="J12" i="5"/>
  <c r="J13" i="5"/>
  <c r="J11" i="5"/>
  <c r="B6" i="5"/>
  <c r="C5" i="5"/>
  <c r="B3" i="5"/>
  <c r="E2" i="5"/>
  <c r="B2" i="5"/>
  <c r="E1" i="5"/>
  <c r="K12" i="4"/>
  <c r="K13" i="4"/>
  <c r="K14" i="4"/>
  <c r="K15" i="4"/>
  <c r="K16" i="4"/>
  <c r="K17" i="4"/>
  <c r="K11" i="4"/>
  <c r="J18" i="4"/>
  <c r="J12" i="4"/>
  <c r="J13" i="4"/>
  <c r="J14" i="4"/>
  <c r="J15" i="4"/>
  <c r="J16" i="4"/>
  <c r="J17" i="4"/>
  <c r="J11" i="4"/>
  <c r="B3" i="4"/>
  <c r="E2" i="4"/>
  <c r="B2" i="4"/>
  <c r="E1" i="4"/>
  <c r="B5" i="1"/>
  <c r="C5" i="1"/>
  <c r="B6" i="1"/>
  <c r="C6" i="1"/>
  <c r="B4" i="1"/>
  <c r="C4" i="1"/>
  <c r="B26" i="1"/>
  <c r="C26" i="1"/>
  <c r="B7" i="1"/>
  <c r="C7" i="1"/>
  <c r="B8" i="1"/>
  <c r="C8" i="1"/>
  <c r="B9" i="1"/>
  <c r="C9" i="1"/>
  <c r="B10" i="1"/>
  <c r="C10" i="1"/>
  <c r="B14" i="1"/>
  <c r="C14" i="1"/>
  <c r="B15" i="1"/>
  <c r="C15" i="1"/>
  <c r="B11" i="1"/>
  <c r="C11" i="1"/>
  <c r="B2" i="1"/>
  <c r="C2" i="1"/>
  <c r="B13" i="1"/>
  <c r="C13" i="1"/>
  <c r="B12" i="1"/>
  <c r="C12" i="1"/>
  <c r="B16" i="1"/>
  <c r="C16" i="1"/>
  <c r="B17" i="1"/>
  <c r="C17" i="1"/>
  <c r="B22" i="1"/>
  <c r="C22" i="1"/>
  <c r="B24" i="1"/>
  <c r="C24" i="1"/>
  <c r="B18" i="1"/>
  <c r="C18" i="1"/>
  <c r="B19" i="1"/>
  <c r="C19" i="1"/>
  <c r="B20" i="1"/>
  <c r="C20" i="1"/>
  <c r="B23" i="1"/>
  <c r="C23" i="1"/>
  <c r="B25" i="1"/>
  <c r="C25" i="1"/>
  <c r="B21" i="1"/>
  <c r="C21" i="1"/>
  <c r="E2" i="3"/>
  <c r="E1" i="3"/>
  <c r="B3" i="3"/>
  <c r="B2" i="3"/>
  <c r="C3" i="1" l="1"/>
  <c r="B3" i="1"/>
</calcChain>
</file>

<file path=xl/sharedStrings.xml><?xml version="1.0" encoding="utf-8"?>
<sst xmlns="http://schemas.openxmlformats.org/spreadsheetml/2006/main" count="2600" uniqueCount="1234">
  <si>
    <t>ID</t>
  </si>
  <si>
    <t>0A9</t>
  </si>
  <si>
    <t>Elizabethton</t>
  </si>
  <si>
    <t>TAD#</t>
  </si>
  <si>
    <t>City</t>
  </si>
  <si>
    <t>Airport</t>
  </si>
  <si>
    <t>Project Description</t>
  </si>
  <si>
    <t>Sheet</t>
  </si>
  <si>
    <t>County</t>
  </si>
  <si>
    <t>G. Div.</t>
  </si>
  <si>
    <t>0A3</t>
  </si>
  <si>
    <t>MEM</t>
  </si>
  <si>
    <t>0A4</t>
  </si>
  <si>
    <t>0M2</t>
  </si>
  <si>
    <t>0M3</t>
  </si>
  <si>
    <t>0M4</t>
  </si>
  <si>
    <t>0M5</t>
  </si>
  <si>
    <t>1A0</t>
  </si>
  <si>
    <t>1A3</t>
  </si>
  <si>
    <t>1A7</t>
  </si>
  <si>
    <t>1M5</t>
  </si>
  <si>
    <t>2A0</t>
  </si>
  <si>
    <t>2A1</t>
  </si>
  <si>
    <t>2M2</t>
  </si>
  <si>
    <t>2M8</t>
  </si>
  <si>
    <t>3A2</t>
  </si>
  <si>
    <t>3M7</t>
  </si>
  <si>
    <t>50M</t>
  </si>
  <si>
    <t>54M</t>
  </si>
  <si>
    <t>6A4</t>
  </si>
  <si>
    <t>8A3</t>
  </si>
  <si>
    <t>92A</t>
  </si>
  <si>
    <t>APT</t>
  </si>
  <si>
    <t>BGF</t>
  </si>
  <si>
    <t>BNA</t>
  </si>
  <si>
    <t>CHA</t>
  </si>
  <si>
    <t>CKV</t>
  </si>
  <si>
    <t>CSV</t>
  </si>
  <si>
    <t>DKX</t>
  </si>
  <si>
    <t>DYR</t>
  </si>
  <si>
    <t>FGU</t>
  </si>
  <si>
    <t>FYE</t>
  </si>
  <si>
    <t>FYM</t>
  </si>
  <si>
    <t>GCY</t>
  </si>
  <si>
    <t>GHM</t>
  </si>
  <si>
    <t>GKT</t>
  </si>
  <si>
    <t>GZS</t>
  </si>
  <si>
    <t>HZD</t>
  </si>
  <si>
    <t>JAU</t>
  </si>
  <si>
    <t>JWN</t>
  </si>
  <si>
    <t>LUG</t>
  </si>
  <si>
    <t>M01</t>
  </si>
  <si>
    <t>M02</t>
  </si>
  <si>
    <t>M04</t>
  </si>
  <si>
    <t>M08</t>
  </si>
  <si>
    <t>M15</t>
  </si>
  <si>
    <t>M29</t>
  </si>
  <si>
    <t>M31</t>
  </si>
  <si>
    <t>M53</t>
  </si>
  <si>
    <t>M54</t>
  </si>
  <si>
    <t>M91</t>
  </si>
  <si>
    <t>M93</t>
  </si>
  <si>
    <t>MBT</t>
  </si>
  <si>
    <t>MKL</t>
  </si>
  <si>
    <t>MMI</t>
  </si>
  <si>
    <t>MNV</t>
  </si>
  <si>
    <t>MOR</t>
  </si>
  <si>
    <t>MQY</t>
  </si>
  <si>
    <t>MRC</t>
  </si>
  <si>
    <t>NQA</t>
  </si>
  <si>
    <t>PHT</t>
  </si>
  <si>
    <t>PVE</t>
  </si>
  <si>
    <t>RKW</t>
  </si>
  <si>
    <t>RNC</t>
  </si>
  <si>
    <t>RVN</t>
  </si>
  <si>
    <t>RZR</t>
  </si>
  <si>
    <t>SCX</t>
  </si>
  <si>
    <t>SNH</t>
  </si>
  <si>
    <t>SRB</t>
  </si>
  <si>
    <t>SYI</t>
  </si>
  <si>
    <t>SZY</t>
  </si>
  <si>
    <t>TGC</t>
  </si>
  <si>
    <t>THA</t>
  </si>
  <si>
    <t>TRI</t>
  </si>
  <si>
    <t>TYS</t>
  </si>
  <si>
    <t>UCY</t>
  </si>
  <si>
    <t>UOS</t>
  </si>
  <si>
    <t>Middle</t>
  </si>
  <si>
    <t>East</t>
  </si>
  <si>
    <t>West</t>
  </si>
  <si>
    <t>XNX</t>
  </si>
  <si>
    <t>Dekalb</t>
  </si>
  <si>
    <t>Smithville</t>
  </si>
  <si>
    <t>Smithville Municipal</t>
  </si>
  <si>
    <t>Washington</t>
  </si>
  <si>
    <t>Johnson City</t>
  </si>
  <si>
    <t>Carter</t>
  </si>
  <si>
    <t>Elizabethton Municipal</t>
  </si>
  <si>
    <t>Lake</t>
  </si>
  <si>
    <t>Tiptonville</t>
  </si>
  <si>
    <t>Reelfoot Lake</t>
  </si>
  <si>
    <t>Lewis</t>
  </si>
  <si>
    <t>Hohenwald</t>
  </si>
  <si>
    <t>John A. Baker Field</t>
  </si>
  <si>
    <t>Benton</t>
  </si>
  <si>
    <t>Camden</t>
  </si>
  <si>
    <t>Benton County</t>
  </si>
  <si>
    <t>Humphreys</t>
  </si>
  <si>
    <t>Waverly</t>
  </si>
  <si>
    <t>Humphreys County</t>
  </si>
  <si>
    <t>Hamilton</t>
  </si>
  <si>
    <t>Chattanooga</t>
  </si>
  <si>
    <t>Dallas Bay Skypark</t>
  </si>
  <si>
    <t>Polk</t>
  </si>
  <si>
    <t>Copperhill</t>
  </si>
  <si>
    <t>Martin Campbell Field</t>
  </si>
  <si>
    <t>Jackson</t>
  </si>
  <si>
    <t>Gainesboro</t>
  </si>
  <si>
    <t>Jackson County</t>
  </si>
  <si>
    <t>Sumner</t>
  </si>
  <si>
    <t>Portland</t>
  </si>
  <si>
    <t>Portland Municipal</t>
  </si>
  <si>
    <t>Rhea</t>
  </si>
  <si>
    <t>Dayton</t>
  </si>
  <si>
    <t>Mark Anton Airport</t>
  </si>
  <si>
    <t>Fentress</t>
  </si>
  <si>
    <t>Jamestown</t>
  </si>
  <si>
    <t>Jamestown Municipal</t>
  </si>
  <si>
    <t>Lawrence</t>
  </si>
  <si>
    <t>Lawrenceburg</t>
  </si>
  <si>
    <t>Lawrenceburg-Lawrence County</t>
  </si>
  <si>
    <t>Shelby</t>
  </si>
  <si>
    <t>Millington</t>
  </si>
  <si>
    <t>Charles W. Baker</t>
  </si>
  <si>
    <t>Claiborne</t>
  </si>
  <si>
    <t>Tazewell</t>
  </si>
  <si>
    <t>New Tazewell Municipal</t>
  </si>
  <si>
    <t>Macon</t>
  </si>
  <si>
    <t>Lafayette</t>
  </si>
  <si>
    <t>Lafayette Municipal</t>
  </si>
  <si>
    <t>Bedford</t>
  </si>
  <si>
    <t>Eagleville</t>
  </si>
  <si>
    <t>Puckett</t>
  </si>
  <si>
    <t>Fayette</t>
  </si>
  <si>
    <t>Rossville</t>
  </si>
  <si>
    <t>Wolf River</t>
  </si>
  <si>
    <t>Johnson</t>
  </si>
  <si>
    <t>Mountain City</t>
  </si>
  <si>
    <t>Johnson County</t>
  </si>
  <si>
    <t>Overton</t>
  </si>
  <si>
    <t>Livingston</t>
  </si>
  <si>
    <t>Livingston Municipal</t>
  </si>
  <si>
    <t>Chilhowee Gliderport</t>
  </si>
  <si>
    <t>Marion</t>
  </si>
  <si>
    <t>Jasper</t>
  </si>
  <si>
    <t>Marion County-Brown Field</t>
  </si>
  <si>
    <t>Franklin</t>
  </si>
  <si>
    <t>Winchester</t>
  </si>
  <si>
    <t>Winchester Municipal</t>
  </si>
  <si>
    <t>Davidson</t>
  </si>
  <si>
    <t>Nashville</t>
  </si>
  <si>
    <t>Nashville International</t>
  </si>
  <si>
    <t>Lovell Field</t>
  </si>
  <si>
    <t>Montgomery</t>
  </si>
  <si>
    <t>Clarksville</t>
  </si>
  <si>
    <t>Outlaw Field</t>
  </si>
  <si>
    <t>Cumberland</t>
  </si>
  <si>
    <t>Crossville</t>
  </si>
  <si>
    <t>Crossville Memorial-Whitson Field</t>
  </si>
  <si>
    <t>Knox</t>
  </si>
  <si>
    <t>Knoxville</t>
  </si>
  <si>
    <t>Knoxville Downtown Island</t>
  </si>
  <si>
    <t>Dyer</t>
  </si>
  <si>
    <t>Dyersburg</t>
  </si>
  <si>
    <t>Dyersburg Regional Airport</t>
  </si>
  <si>
    <t>Collegedale</t>
  </si>
  <si>
    <t>Collegedale Municipal</t>
  </si>
  <si>
    <t>Somerville</t>
  </si>
  <si>
    <t>Fayette County</t>
  </si>
  <si>
    <t>Lincoln</t>
  </si>
  <si>
    <t>Fayetteville</t>
  </si>
  <si>
    <t>Fayetteville Municipal</t>
  </si>
  <si>
    <t>Greene</t>
  </si>
  <si>
    <t>Greeneville</t>
  </si>
  <si>
    <t>Greeneville-Greene County Municipal</t>
  </si>
  <si>
    <t>Hickman</t>
  </si>
  <si>
    <t>Centerville</t>
  </si>
  <si>
    <t>Centerville Municipal</t>
  </si>
  <si>
    <t>Sevier</t>
  </si>
  <si>
    <t>Sevierville</t>
  </si>
  <si>
    <t>Gatlinburg-Pigeon Forge</t>
  </si>
  <si>
    <t>Giles</t>
  </si>
  <si>
    <t>Pulaski</t>
  </si>
  <si>
    <t>Abernathy Field</t>
  </si>
  <si>
    <t>Carroll</t>
  </si>
  <si>
    <t>Huntingdon</t>
  </si>
  <si>
    <t>Carroll County</t>
  </si>
  <si>
    <t>Campbell</t>
  </si>
  <si>
    <t>Jacksboro</t>
  </si>
  <si>
    <t>Campbell County</t>
  </si>
  <si>
    <t>John C. Tune</t>
  </si>
  <si>
    <t>Marshall</t>
  </si>
  <si>
    <t>Lewisburg</t>
  </si>
  <si>
    <t>Ellington</t>
  </si>
  <si>
    <t>Memphis</t>
  </si>
  <si>
    <t>General Dewitt Spain</t>
  </si>
  <si>
    <t>Dickson</t>
  </si>
  <si>
    <t>Dickson Municipal</t>
  </si>
  <si>
    <t>Tipton</t>
  </si>
  <si>
    <t>Covington</t>
  </si>
  <si>
    <t>Covington Municipal</t>
  </si>
  <si>
    <t>Hardeman</t>
  </si>
  <si>
    <t>Bolivar</t>
  </si>
  <si>
    <t>William L. Whitehurst Field</t>
  </si>
  <si>
    <t>Perry</t>
  </si>
  <si>
    <t>Linden</t>
  </si>
  <si>
    <t>James Tucker Airport</t>
  </si>
  <si>
    <t>Wayne</t>
  </si>
  <si>
    <t>Clifton</t>
  </si>
  <si>
    <t>Hassell Field</t>
  </si>
  <si>
    <t>Lauderdale</t>
  </si>
  <si>
    <t>Halls</t>
  </si>
  <si>
    <t>Arnold Field</t>
  </si>
  <si>
    <t>Gibson</t>
  </si>
  <si>
    <t>Humboldt</t>
  </si>
  <si>
    <t>Humboldt Municipal</t>
  </si>
  <si>
    <t>Wilson</t>
  </si>
  <si>
    <t>Lebanon</t>
  </si>
  <si>
    <t>Lebanon Municipal</t>
  </si>
  <si>
    <t>Robertson</t>
  </si>
  <si>
    <t>Springfield</t>
  </si>
  <si>
    <t>Springfield-Robertson County</t>
  </si>
  <si>
    <t>Houston</t>
  </si>
  <si>
    <t>Mckinnon</t>
  </si>
  <si>
    <t>Houston County</t>
  </si>
  <si>
    <t>Rutherford</t>
  </si>
  <si>
    <t>Murfreesboro</t>
  </si>
  <si>
    <t>Murfreesboro Municipal</t>
  </si>
  <si>
    <t>Memphis International</t>
  </si>
  <si>
    <t>Madison</t>
  </si>
  <si>
    <t>Mcminn</t>
  </si>
  <si>
    <t>Athens</t>
  </si>
  <si>
    <t>Mcminn County</t>
  </si>
  <si>
    <t>Monroe</t>
  </si>
  <si>
    <t>Madisonville</t>
  </si>
  <si>
    <t>Monroe County</t>
  </si>
  <si>
    <t>Hamblen</t>
  </si>
  <si>
    <t>Morristown</t>
  </si>
  <si>
    <t>Moore-Murrell Field</t>
  </si>
  <si>
    <t>Smyrna</t>
  </si>
  <si>
    <t>Smyrna Airport</t>
  </si>
  <si>
    <t>Maury</t>
  </si>
  <si>
    <t>Columbia/Mount Pleasant</t>
  </si>
  <si>
    <t>Maury County</t>
  </si>
  <si>
    <t>Millington Regional Jetport</t>
  </si>
  <si>
    <t>Henry</t>
  </si>
  <si>
    <t>Paris</t>
  </si>
  <si>
    <t>Henry County</t>
  </si>
  <si>
    <t>Henderson</t>
  </si>
  <si>
    <t>Lexington-Parsons</t>
  </si>
  <si>
    <t>Beech River Regional</t>
  </si>
  <si>
    <t>Morgan</t>
  </si>
  <si>
    <t>Rockwood</t>
  </si>
  <si>
    <t>Rockwood Municipal</t>
  </si>
  <si>
    <t>Warren</t>
  </si>
  <si>
    <t>Mcminnville</t>
  </si>
  <si>
    <t>Warren County Memorial</t>
  </si>
  <si>
    <t>Hawkins</t>
  </si>
  <si>
    <t>Rogersville</t>
  </si>
  <si>
    <t>Hawkins County</t>
  </si>
  <si>
    <t>Bradley</t>
  </si>
  <si>
    <t>Cleveland</t>
  </si>
  <si>
    <t>Cleveland Regional Jetport</t>
  </si>
  <si>
    <t>Scott</t>
  </si>
  <si>
    <t>Oneida</t>
  </si>
  <si>
    <t>Scott Municipal</t>
  </si>
  <si>
    <t>Hardin</t>
  </si>
  <si>
    <t>Savannah</t>
  </si>
  <si>
    <t>Savannah-Hardin County</t>
  </si>
  <si>
    <t>White</t>
  </si>
  <si>
    <t>Sparta</t>
  </si>
  <si>
    <t>Upper Cumberland Regional</t>
  </si>
  <si>
    <t>Shelbyville</t>
  </si>
  <si>
    <t>Bomar Field-Shelbyville Municipal</t>
  </si>
  <si>
    <t>Mcnairy</t>
  </si>
  <si>
    <t>Selmer</t>
  </si>
  <si>
    <t>Robert Sibley</t>
  </si>
  <si>
    <t>Trenton</t>
  </si>
  <si>
    <t>Gibson County</t>
  </si>
  <si>
    <t>Coffee</t>
  </si>
  <si>
    <t>Tullahoma</t>
  </si>
  <si>
    <t>Tullahoma Regional/Wm Northern Field</t>
  </si>
  <si>
    <t>Sullivan</t>
  </si>
  <si>
    <t>Bristol/Johnson/Kingsport</t>
  </si>
  <si>
    <t>Tri-Cities Regional</t>
  </si>
  <si>
    <t>Blount</t>
  </si>
  <si>
    <t>Mcghee Tyson</t>
  </si>
  <si>
    <t>Obion</t>
  </si>
  <si>
    <t>Union City</t>
  </si>
  <si>
    <t>Everett-Stewart Regional</t>
  </si>
  <si>
    <t>Sewanee</t>
  </si>
  <si>
    <t>Franklin County</t>
  </si>
  <si>
    <t>Gallatin</t>
  </si>
  <si>
    <t>Music City Executive</t>
  </si>
  <si>
    <t>Security Fencing</t>
  </si>
  <si>
    <t>13-555-0137-19</t>
  </si>
  <si>
    <t>Item No.</t>
  </si>
  <si>
    <t>Description</t>
  </si>
  <si>
    <t>Unit</t>
  </si>
  <si>
    <t>Quantity</t>
  </si>
  <si>
    <t>AC</t>
  </si>
  <si>
    <t>ACRE</t>
  </si>
  <si>
    <t>LF</t>
  </si>
  <si>
    <t>LS</t>
  </si>
  <si>
    <t>Contractor #1</t>
  </si>
  <si>
    <t>Unit Price</t>
  </si>
  <si>
    <t>Total Price</t>
  </si>
  <si>
    <t>Contractor #2</t>
  </si>
  <si>
    <t>Contractor #3</t>
  </si>
  <si>
    <t>Average Unit Cost</t>
  </si>
  <si>
    <t>Bid Date:</t>
  </si>
  <si>
    <t>Project Description:</t>
  </si>
  <si>
    <t>Grand Division:</t>
  </si>
  <si>
    <t>County:</t>
  </si>
  <si>
    <t>Airport:</t>
  </si>
  <si>
    <t>City:</t>
  </si>
  <si>
    <t>ID:</t>
  </si>
  <si>
    <t>TAD #:</t>
  </si>
  <si>
    <t>13-555-0134-19</t>
  </si>
  <si>
    <t>Runway/Taxiway Subsidence Repair</t>
  </si>
  <si>
    <t>06-555-0567-19</t>
  </si>
  <si>
    <t>C-105-1</t>
  </si>
  <si>
    <t>P-151-1</t>
  </si>
  <si>
    <t>P-151-2</t>
  </si>
  <si>
    <t>F-162-1</t>
  </si>
  <si>
    <t>T-901, T-908</t>
  </si>
  <si>
    <t>P-162-2</t>
  </si>
  <si>
    <t>P-162-3</t>
  </si>
  <si>
    <t>Mobilization</t>
  </si>
  <si>
    <t>Bruch Removal/Clearing</t>
  </si>
  <si>
    <t>Fence Removal</t>
  </si>
  <si>
    <t>8-ft. Chain-Link Fence</t>
  </si>
  <si>
    <t>Seeding and Mulching</t>
  </si>
  <si>
    <t>Manual Swing Gate, 24-ft. Opening</t>
  </si>
  <si>
    <t>Temporary Fence</t>
  </si>
  <si>
    <t>EA</t>
  </si>
  <si>
    <t>McCall Commercial Fencing</t>
  </si>
  <si>
    <t>Total:</t>
  </si>
  <si>
    <t>LINK</t>
  </si>
  <si>
    <t>C105-2</t>
  </si>
  <si>
    <t>SP-100</t>
  </si>
  <si>
    <t>Safety Devices</t>
  </si>
  <si>
    <t>Concrete Slab Stabilization</t>
  </si>
  <si>
    <t>LB</t>
  </si>
  <si>
    <t>Uretek USA, Inc.</t>
  </si>
  <si>
    <t>Taxiway &amp; Apron Pavement Rehab</t>
  </si>
  <si>
    <t>52-555-0155-18</t>
  </si>
  <si>
    <t>Taxiway Lighting</t>
  </si>
  <si>
    <t>G-010-1</t>
  </si>
  <si>
    <t>G-010-2</t>
  </si>
  <si>
    <t>G-010-3</t>
  </si>
  <si>
    <t>G-010-4</t>
  </si>
  <si>
    <t>G-020-1</t>
  </si>
  <si>
    <t>P-101-1</t>
  </si>
  <si>
    <t>P-101-2</t>
  </si>
  <si>
    <t>P-152-1</t>
  </si>
  <si>
    <t>P-152-2</t>
  </si>
  <si>
    <t>P-152-3</t>
  </si>
  <si>
    <t>P-156-1</t>
  </si>
  <si>
    <t>P-209-1</t>
  </si>
  <si>
    <t>P-401-1</t>
  </si>
  <si>
    <t>P-403-1</t>
  </si>
  <si>
    <t>P-603-1</t>
  </si>
  <si>
    <t>P-605-1</t>
  </si>
  <si>
    <t>P-620-1</t>
  </si>
  <si>
    <t>P-620-2</t>
  </si>
  <si>
    <t>P-620-3</t>
  </si>
  <si>
    <t>P-620-4</t>
  </si>
  <si>
    <t>P-630-1</t>
  </si>
  <si>
    <t>D-705-1</t>
  </si>
  <si>
    <t>D-705-2</t>
  </si>
  <si>
    <t>D-705-3</t>
  </si>
  <si>
    <t>T-904-1</t>
  </si>
  <si>
    <t>T-905-1</t>
  </si>
  <si>
    <t>THD-404-1</t>
  </si>
  <si>
    <t>THD-404-2</t>
  </si>
  <si>
    <t>Low Profile Barricades</t>
  </si>
  <si>
    <t>Runway Closure Xs</t>
  </si>
  <si>
    <t>Construction Exit, Haul Route, and Staging Areas</t>
  </si>
  <si>
    <t>Construction Staking &amp; Quality Control Testing</t>
  </si>
  <si>
    <t>Asphalt Milling</t>
  </si>
  <si>
    <t>Asphalt Pavement Removal</t>
  </si>
  <si>
    <t>Unclassified Excavation</t>
  </si>
  <si>
    <t>Undercut</t>
  </si>
  <si>
    <t>Shot Rock Fill</t>
  </si>
  <si>
    <t>Erosion Control - Straw Wattle</t>
  </si>
  <si>
    <t>Crushed Aggregate Base Course</t>
  </si>
  <si>
    <t>Bituminous Asphalt Surface Course (2" Thick)</t>
  </si>
  <si>
    <t>Bituminous Asphalt Binder Course (Depth Varies)</t>
  </si>
  <si>
    <t>Bituminous Tack Coat</t>
  </si>
  <si>
    <t>Crack Repair (Type I-III)</t>
  </si>
  <si>
    <t>Yellow Pavement Marking - First Coat</t>
  </si>
  <si>
    <t>Yellow Pavement Marking - Second Coat (w/Beads)</t>
  </si>
  <si>
    <t>Remove Existing Tie-Down Anchor</t>
  </si>
  <si>
    <t>New Tie-Down Anchor</t>
  </si>
  <si>
    <t>Seal Coat</t>
  </si>
  <si>
    <t>Perimeter Underdrain</t>
  </si>
  <si>
    <t>Lateral Underdrain</t>
  </si>
  <si>
    <t>Lateral Drain End Treatment</t>
  </si>
  <si>
    <t>Seeding &amp; Mulching</t>
  </si>
  <si>
    <t>Sodding</t>
  </si>
  <si>
    <t>Topsoiling</t>
  </si>
  <si>
    <t>Bituminous Material - DBST</t>
  </si>
  <si>
    <t>Mineral Aggregate - DBST</t>
  </si>
  <si>
    <t>SY</t>
  </si>
  <si>
    <t>CY</t>
  </si>
  <si>
    <t>TON</t>
  </si>
  <si>
    <t>GAL</t>
  </si>
  <si>
    <t>SF</t>
  </si>
  <si>
    <t>Lincoln Paving, LLC</t>
  </si>
  <si>
    <t>Construction Staking// Electrical Tracing of Ex. PAPI/ODAL Wiring</t>
  </si>
  <si>
    <t>Appalachian Foothills</t>
  </si>
  <si>
    <t>Guardian Electric</t>
  </si>
  <si>
    <t>L-108-1</t>
  </si>
  <si>
    <t>L-108-2</t>
  </si>
  <si>
    <t>L-108-3</t>
  </si>
  <si>
    <t>L-108-4</t>
  </si>
  <si>
    <t>L-108-5</t>
  </si>
  <si>
    <t>L-108-6</t>
  </si>
  <si>
    <t>L-108-7</t>
  </si>
  <si>
    <t>L-108-8</t>
  </si>
  <si>
    <t>L-108-9</t>
  </si>
  <si>
    <t>L-109-1</t>
  </si>
  <si>
    <t>L-109-2</t>
  </si>
  <si>
    <t>L-109-3</t>
  </si>
  <si>
    <t>L-109-4</t>
  </si>
  <si>
    <t>L-110-1</t>
  </si>
  <si>
    <t>L-125-1</t>
  </si>
  <si>
    <t>L-125-2</t>
  </si>
  <si>
    <t>L-125-3</t>
  </si>
  <si>
    <t>L-125-4</t>
  </si>
  <si>
    <t>L-125-5</t>
  </si>
  <si>
    <t>1/C, #8 AWG, 5kV, L-824C Cable</t>
  </si>
  <si>
    <t>1/C, #6 AWG, 600V, XLP/USE, Type C L-824C Cable</t>
  </si>
  <si>
    <t>2" Conduit for 1/C, #8 AWG, 5kV</t>
  </si>
  <si>
    <t>Trenching and Backfill</t>
  </si>
  <si>
    <t>#6 AWG BSDC (Counterpoise)</t>
  </si>
  <si>
    <t>5/8" x 10' Counterpoise GND Rod/Connection</t>
  </si>
  <si>
    <t>5/8" x 8' Light Base GND Rod/Connection</t>
  </si>
  <si>
    <t>Trenching or Plowing for Counterpoise &amp; Ground</t>
  </si>
  <si>
    <t>Pull Boxes for 5kV Circuiting</t>
  </si>
  <si>
    <t>Power Supply Equipment Including Feeder Wiring to CCR, Control
Wiring extended to new CCR, and Installing new CCR</t>
  </si>
  <si>
    <t>Power Supply Equipment , 7.5 kW Constant Current Regulators</t>
  </si>
  <si>
    <t>Pipe Bollards</t>
  </si>
  <si>
    <t>Pavement Marking (Yellow Paint, No Beads)</t>
  </si>
  <si>
    <t>Electrical Duct Bank, 2-4"</t>
  </si>
  <si>
    <t>Base Mtd L-861(L) LED TW Lights (Blue Lens)</t>
  </si>
  <si>
    <t>L-858(L) LED Guidance Sign 2-Mod, Size 1, Style 2</t>
  </si>
  <si>
    <t>L-858(L) LED Guidance Sign 3-Mod, Size 1, Style 2</t>
  </si>
  <si>
    <t>L-858(L) LED Guidance Sign 4-Mod, Size 1, Style 2</t>
  </si>
  <si>
    <t>Demolition of Existing Taxiway Fixtures &amp; Signs</t>
  </si>
  <si>
    <t>REILs Replacement</t>
  </si>
  <si>
    <t>24-555-0141-19</t>
  </si>
  <si>
    <t>01 2664</t>
  </si>
  <si>
    <t>MOBILIZATION</t>
  </si>
  <si>
    <t>L-100-5.1</t>
  </si>
  <si>
    <t>DEMOLITION AND DISPOSAL OF EXISTING EQUIPMENT</t>
  </si>
  <si>
    <t>L-108-5.1</t>
  </si>
  <si>
    <t>TRENCHING  FOR DIRECT BURIED CABLE</t>
  </si>
  <si>
    <t>L-108-5.2</t>
  </si>
  <si>
    <t>L-108-5.3</t>
  </si>
  <si>
    <t>L-824 2C. NO. 8 AWG 600V CABLE INSTALLED IN TRENCHED  CONDUIT</t>
  </si>
  <si>
    <t>L-108-5.4</t>
  </si>
  <si>
    <t>L-108-5.5</t>
  </si>
  <si>
    <t>L-108-5.6</t>
  </si>
  <si>
    <t>L-823 SERIES CIRCUIT PLUG AND RECEPTACLE CONNECTOR</t>
  </si>
  <si>
    <t>L-108-5.7</t>
  </si>
  <si>
    <t>ELECTRICAL CONDUIT  1" SIZE BURIED IN TRENCH</t>
  </si>
  <si>
    <t>L-125-5.1</t>
  </si>
  <si>
    <t>L-849 LED RBLS SYSTEM (W/BASE)(2-REILS  PER EACH SYSTEM)</t>
  </si>
  <si>
    <t>T901-5 .1</t>
  </si>
  <si>
    <t>SEEDING , FERTILIZER, MULCHING</t>
  </si>
  <si>
    <t>0 .75</t>
  </si>
  <si>
    <t>ACRES</t>
  </si>
  <si>
    <t>NO. 8 AWG , L824C 5KV CABLE INSTALLED IN TRENCH.  EXISTING DUCT
BANK OR EXISTING CONDUIT</t>
  </si>
  <si>
    <t>BARE COUNTERPOISE  WIRE, INSTALLED IN TRENCH , DUCT BANK,
OR CONDUIT, INCLUDING GROUND RODS AND GROUND CONNECTORS</t>
  </si>
  <si>
    <t>BARE OR INSULATE EQUIPMENT GROUND, INSTALLED IN TRENCH.
DUCT BANK, OR CONDUIT, INCLUDING GROUND  RODS AND GROUND CONNECTORS</t>
  </si>
  <si>
    <t>Shelby Electric</t>
  </si>
  <si>
    <t>Northwest Apron Expansion</t>
  </si>
  <si>
    <t>83-555-0206-18</t>
  </si>
  <si>
    <t>Site Preparation</t>
  </si>
  <si>
    <t>Tiedown Anchor</t>
  </si>
  <si>
    <t>Existing Base Mounted Edge Light, Removed</t>
  </si>
  <si>
    <t>TDOT Crushed Aggregate Base Course, Class A</t>
  </si>
  <si>
    <t>TDOT Asphaltic Base Course, Type 307-BM2</t>
  </si>
  <si>
    <t>TDOT Asphaltic Surface Course, Type 411-E</t>
  </si>
  <si>
    <t>Rock Excavation</t>
  </si>
  <si>
    <t>Unsuitable Excavation</t>
  </si>
  <si>
    <t>Temporary Erosion Control</t>
  </si>
  <si>
    <t>Soil-Cement Base Course</t>
  </si>
  <si>
    <t>Portland Cement</t>
  </si>
  <si>
    <t>Portland Cement Concrete Pavement (8" Thickness)</t>
  </si>
  <si>
    <t>18" Class V Reinforced Concrete Pipe</t>
  </si>
  <si>
    <t>TDOT Straight Headwall for 18" Culvert (4:1 Slope)</t>
  </si>
  <si>
    <t>Pavement Marking - 6" Yellow with Reflective Media</t>
  </si>
  <si>
    <t>Seeding</t>
  </si>
  <si>
    <t>Lockout/Tagout and Constant Current Regulator
Calibration Procedures</t>
  </si>
  <si>
    <t>L-861T(L) Base Mounted Taxiway Edge Light, Installed
on New L-867B Base</t>
  </si>
  <si>
    <t>No. 8 AWG, 5kV, L-824, Type C Cable, Installed in
Trench, Duct Bank, or Conduit</t>
  </si>
  <si>
    <t>No. 6 AWG, Solid Bare Counterpoise Wire, Installed in
Trench, Above the Duct Bank or Conduit, Including Ground Rods and Ground Connectors</t>
  </si>
  <si>
    <t>Trenching for Direct-Buried Bare Counterpoise Wire,
8" Minimum Depth</t>
  </si>
  <si>
    <t>Non-Encased Electrical Conduit, 1-Way, 2"C,
18" Minimum Cover</t>
  </si>
  <si>
    <t>Concrete Encased Electrical Duct, 2-Way, 2"C,
24" Minimum Cover</t>
  </si>
  <si>
    <t>Concrete Encased Electrical Junction Structure, L-867D
Class 1, Size 16" Diameter by 24" Depth, Installed</t>
  </si>
  <si>
    <t>Civil Constructors, LLC</t>
  </si>
  <si>
    <t>Cleary Construction, Inc.</t>
  </si>
  <si>
    <t>Rogers Group, Inc.</t>
  </si>
  <si>
    <t>T-Hangar and Apron</t>
  </si>
  <si>
    <t>41-555-0140-20</t>
  </si>
  <si>
    <t>SS-120-3.1</t>
  </si>
  <si>
    <t>CONSTRUCTION SAFETY AND SECURITY</t>
  </si>
  <si>
    <t>SS-130-4.1</t>
  </si>
  <si>
    <t>TRENCH AND EXCAVATION SAFETY SYSTEMS</t>
  </si>
  <si>
    <t>SS-270-4.1</t>
  </si>
  <si>
    <t>RIPRAP, CLASS A-1 (18” DEPTH) WITH TYPE IV GEOTEXTILE FILTER FABRIC</t>
  </si>
  <si>
    <t>SS-290-27.1</t>
  </si>
  <si>
    <t>6-BAY T-HANGAR</t>
  </si>
  <si>
    <t>SS-300-5.1</t>
  </si>
  <si>
    <t>LOCKOUT/TAGOUT PROCEDURES</t>
  </si>
  <si>
    <t>C-100-14.1</t>
  </si>
  <si>
    <t>CONTRACTOR QUALITY CONTROL PROGRAM (CQCP)</t>
  </si>
  <si>
    <t>C-102-5.1</t>
  </si>
  <si>
    <t>TEMPORARY EROSION CONTROL</t>
  </si>
  <si>
    <t>C-105-6.1</t>
  </si>
  <si>
    <t>D-701-5.1</t>
  </si>
  <si>
    <t>18-inch CLASS III REINFORCED CONCRETE PIPE</t>
  </si>
  <si>
    <t>D-705-5.1</t>
  </si>
  <si>
    <t>6-inch PERFORATED UNDERDRAIN PIPE</t>
  </si>
  <si>
    <t>D-705-5.2</t>
  </si>
  <si>
    <t>4-inch NON-PERFORATED OUTFALL PIPE</t>
  </si>
  <si>
    <t>D-751-5.1</t>
  </si>
  <si>
    <t>TDOT CATCH BASIN D-CB-42SB</t>
  </si>
  <si>
    <t>P-152-4.1</t>
  </si>
  <si>
    <t>UNCLASSIFIED EXCAVATION</t>
  </si>
  <si>
    <t>P-152-4.2</t>
  </si>
  <si>
    <t>UNSUITABLE EXCAVATION</t>
  </si>
  <si>
    <t>SS-400-4.1</t>
  </si>
  <si>
    <t>TDOT 303 CRUSHED AGGREGATE BASE COURSE, TYPE A, GRADING D</t>
  </si>
  <si>
    <t>SS-401-4.1</t>
  </si>
  <si>
    <t>TDOT 307BM-2 ASPHALTIC BASE COURSE</t>
  </si>
  <si>
    <t>SS-401-4.2</t>
  </si>
  <si>
    <t>TDOT 411D ASPHALTIC SURFACE COURSE</t>
  </si>
  <si>
    <t>P-610-5.1</t>
  </si>
  <si>
    <t>PORTLAND CEMENT CONCRETE</t>
  </si>
  <si>
    <t>P-620-5.2</t>
  </si>
  <si>
    <t>PAVEMENT MARKING</t>
  </si>
  <si>
    <t>T-901-5.1</t>
  </si>
  <si>
    <t>SEEDING</t>
  </si>
  <si>
    <t>T-904-5.1</t>
  </si>
  <si>
    <t>SODDING</t>
  </si>
  <si>
    <t>T-905-5.1</t>
  </si>
  <si>
    <t>TOPSOIL, 4-inch THICKNESS, OBTAINED ON SITE OR REMOVED FROM STOCKPILE</t>
  </si>
  <si>
    <t>T-908-5.1</t>
  </si>
  <si>
    <t>MULCHING</t>
  </si>
  <si>
    <t>Eclipse Brand Builders, LLC</t>
  </si>
  <si>
    <t>Baron Construction, LLC</t>
  </si>
  <si>
    <t>Sinkhole Repairs</t>
  </si>
  <si>
    <t>78-555-0101-19</t>
  </si>
  <si>
    <t>C-105-2</t>
  </si>
  <si>
    <t>HAUL ROUTE</t>
  </si>
  <si>
    <t>C-105-3</t>
  </si>
  <si>
    <t>TEMPORARY DISPLACED THRESHOLD MARKINGS</t>
  </si>
  <si>
    <t>C-105-4</t>
  </si>
  <si>
    <t>WATERTRUCK</t>
  </si>
  <si>
    <t>EROSION CONTROL - TEMPORARY STRAW WATTLE</t>
  </si>
  <si>
    <t>COMPACTED SOIL BACKFILL (OFF-SITE BORROW)</t>
  </si>
  <si>
    <t>LARGE KEYSTONE ROCK 3' TO 4' (ON-SITE)</t>
  </si>
  <si>
    <t>P-152-4</t>
  </si>
  <si>
    <t>GRADED SOLID ROCK</t>
  </si>
  <si>
    <t>P-152-5</t>
  </si>
  <si>
    <t>NO. 57 STONE</t>
  </si>
  <si>
    <t>P-156-2</t>
  </si>
  <si>
    <t>GEOTEXTILE (TYPE V)</t>
  </si>
  <si>
    <t>P-156-3</t>
  </si>
  <si>
    <t>GEOTEXTILE (TYPE I)</t>
  </si>
  <si>
    <t>P-156-4</t>
  </si>
  <si>
    <t>GEOMEMBRANE</t>
  </si>
  <si>
    <t>P-156-5</t>
  </si>
  <si>
    <t>EROSION CONTROL - MACHINED RIP-RAP (CLASS B)</t>
  </si>
  <si>
    <t>F-161-1</t>
  </si>
  <si>
    <t>DEMOLITION (EX. STOCK FENCE REMOVAL)</t>
  </si>
  <si>
    <t>F-161-2</t>
  </si>
  <si>
    <t>WOVEN WIRE STOCK FENCE</t>
  </si>
  <si>
    <t>SEEDING AND MULCHING</t>
  </si>
  <si>
    <t>T-905</t>
  </si>
  <si>
    <t>TOPSOILING (IMPORTED FROM OFFSITE)</t>
  </si>
  <si>
    <t>East TN Turf and Landscape</t>
  </si>
  <si>
    <t>Whaley Construction, LLC</t>
  </si>
  <si>
    <t>Charles Blalock &amp; Sons, Inc.</t>
  </si>
  <si>
    <t>Knoxville Excavating</t>
  </si>
  <si>
    <t>78-555-0199-19</t>
  </si>
  <si>
    <t>6 FOOT CHAINLINK FENCE W/ 3-STRAND BARBED
WIRE</t>
  </si>
  <si>
    <t>F-162-2</t>
  </si>
  <si>
    <t>F-162-3</t>
  </si>
  <si>
    <t>FENCE REPAIR</t>
  </si>
  <si>
    <t>F-162-4</t>
  </si>
  <si>
    <t>F-162-5</t>
  </si>
  <si>
    <t>F-162-6</t>
  </si>
  <si>
    <t>F-162-7</t>
  </si>
  <si>
    <t>FENCE REMOVAL</t>
  </si>
  <si>
    <t>6 FOOT VINYL-COATED CHAINLINK FENCE W/
3-STRAND BARBED WIRE</t>
  </si>
  <si>
    <t>24-FT ELECTRIC ROLLING GATE WITH KEYPAD, PEDESTAL, 
AND OPERATOR (COMPLETE IN PLACE)</t>
  </si>
  <si>
    <t>4-FT MANUAL SWING PERSONNEL GATE (SINGLE SWING)</t>
  </si>
  <si>
    <t>16-FT MANUAL SWING GATE (2, 8-FT GATE PANELS)</t>
  </si>
  <si>
    <t>LU, Inc.</t>
  </si>
  <si>
    <t>Stubbs Construction</t>
  </si>
  <si>
    <t>Specialty Service Group</t>
  </si>
  <si>
    <t>Airfield Pavement Rehabilitation</t>
  </si>
  <si>
    <t>09-555-0133-20</t>
  </si>
  <si>
    <t>105-2 .1</t>
  </si>
  <si>
    <t>150/5380-6</t>
  </si>
  <si>
    <t>CONSTRUCTION  SAFETY  ITEMS, (TO INCLUDE BARRIERS, CONES, ETC.), COMPLETE IN PLACE</t>
  </si>
  <si>
    <t>P-631-7.1</t>
  </si>
  <si>
    <t>REFINED COAL TAR EMULSION WITH ADDITIVES FOR SLURRY COAT, COMPLETE IN PLACE</t>
  </si>
  <si>
    <t>P-620-5.1</t>
  </si>
  <si>
    <t>RUNWAY AND TAXIWAY PAINTING, COMPLETE IN PLACE</t>
  </si>
  <si>
    <t>P-605-5.1</t>
  </si>
  <si>
    <t>JOINT SEALING FILLER (LESS THAN 1-INCH IN WIDTH), COMPLETE  IN PLACE</t>
  </si>
  <si>
    <t>P-605-5.2</t>
  </si>
  <si>
    <t>JOINT SEALING FILLER (GREATER THAN 1-INCH IN WIDTH), COMPLETE  IN PLACE</t>
  </si>
  <si>
    <t>P-623-8.1</t>
  </si>
  <si>
    <t>EMULSIFIED ASPHALT  SPRAY  SEAL COAT, COMPLETE  IN PLACE</t>
  </si>
  <si>
    <t>Pavement Restorations, Inc.</t>
  </si>
  <si>
    <t>McKellar-Sipes Regional</t>
  </si>
  <si>
    <t>Directional Signage</t>
  </si>
  <si>
    <t>Runway Approach Clearing</t>
  </si>
  <si>
    <t>57-555-0127-19</t>
  </si>
  <si>
    <t>GP 205-2</t>
  </si>
  <si>
    <t>L-108-1.1</t>
  </si>
  <si>
    <t>L-108-1.2</t>
  </si>
  <si>
    <t>L-108-2.1</t>
  </si>
  <si>
    <t>L-108-3.1</t>
  </si>
  <si>
    <t>L-125-5.3</t>
  </si>
  <si>
    <t>Trench for Edge Lighting Circuit, 5kV Cable</t>
  </si>
  <si>
    <t>Trench for Counterpoise Ground Wire</t>
  </si>
  <si>
    <t>Underground Cable, No. 8 AWG, 5kV, L-824,
Type "C" Cable, Installed in Trench</t>
  </si>
  <si>
    <t>Counterpoise Wire, No. 6 AWG, Solid, Bare
Counterpoise Wire, Installed in Trench,
Including Ground Rods and Ground Connectors</t>
  </si>
  <si>
    <t>Install New 2-Module Sign, L-858(Y/L), LED
Internally Lighted, Size 1, Style 2, on New
Foundation and Base, Complete in Place</t>
  </si>
  <si>
    <t>System Testing</t>
  </si>
  <si>
    <t>Guardian Electric Corp.</t>
  </si>
  <si>
    <t>Multiple</t>
  </si>
  <si>
    <t>Chancellor Brothers</t>
  </si>
  <si>
    <t>PLANS</t>
  </si>
  <si>
    <t>TEMPORARY CONSTRUCTION ENTRANCE/EXIT (INSTALLATION &amp; REMOVAL)</t>
  </si>
  <si>
    <t>C-100</t>
  </si>
  <si>
    <t>EROSION CONTROL - SILT FENCE (INSTALLATION &amp; REMOVAL)</t>
  </si>
  <si>
    <t>C-102-5.2</t>
  </si>
  <si>
    <t>EROSION CONTROL - WATTLES (INSTALLATION &amp; REMOVAL)</t>
  </si>
  <si>
    <t>C-105</t>
  </si>
  <si>
    <t>P-151-4.1</t>
  </si>
  <si>
    <t>CLEARING &amp; GRUBBING</t>
  </si>
  <si>
    <t>P-151-4.2</t>
  </si>
  <si>
    <t>CLEARING ONLY</t>
  </si>
  <si>
    <t>RUNWAY 2 APPROACH</t>
  </si>
  <si>
    <t>RUNWAY 29 APPROACH</t>
  </si>
  <si>
    <t>RUNWAY 20 APPROACH</t>
  </si>
  <si>
    <t>F-162-5.1</t>
  </si>
  <si>
    <t>CHAIN-LINK FENCE</t>
  </si>
  <si>
    <t>F-162-5.2</t>
  </si>
  <si>
    <t>TEMPORARY SECURITY FENCE (INSTALLATION &amp; REMOVAL)</t>
  </si>
  <si>
    <t>F-162-5.3</t>
  </si>
  <si>
    <t>MANUAL GATE (20 FEET WIDE)</t>
  </si>
  <si>
    <t>Apron Rehabilitation</t>
  </si>
  <si>
    <t>19-555-0587-19</t>
  </si>
  <si>
    <t>M-100-3.1</t>
  </si>
  <si>
    <t>Mobilization and Demobilization</t>
  </si>
  <si>
    <t>M-100-3.2</t>
  </si>
  <si>
    <t>Bonds</t>
  </si>
  <si>
    <t>M-100-3.3</t>
  </si>
  <si>
    <t>Gate-Guard</t>
  </si>
  <si>
    <t>M-100-3.4</t>
  </si>
  <si>
    <t>Visual Escort</t>
  </si>
  <si>
    <t>M-100-3.5</t>
  </si>
  <si>
    <t>Contractor’s Quality Control Program</t>
  </si>
  <si>
    <t>M-100-3.6</t>
  </si>
  <si>
    <t>Construction Layout</t>
  </si>
  <si>
    <t>M-100-3.7</t>
  </si>
  <si>
    <t>Project Closeout</t>
  </si>
  <si>
    <t>M-101-4.1</t>
  </si>
  <si>
    <t>Maintenace of Traffic</t>
  </si>
  <si>
    <t>M-101-4.2</t>
  </si>
  <si>
    <t>Type 2 Aircraft Barricade - Contractor Furnished and Maintained</t>
  </si>
  <si>
    <t>P-101-5.1</t>
  </si>
  <si>
    <t>Miscellaneous Demolition</t>
  </si>
  <si>
    <t>P-101-5.2</t>
  </si>
  <si>
    <t>HMA Pavement Cold Planing (All Depths)</t>
  </si>
  <si>
    <t>Unclassified Excavation to Embankment or On-Site Locations</t>
  </si>
  <si>
    <t>Select Rock Borrow Material from Off-site Sources</t>
  </si>
  <si>
    <t>P-209-5.1</t>
  </si>
  <si>
    <t>P-401-8.1a</t>
  </si>
  <si>
    <t>Bituminous Surface Course, PG70-22</t>
  </si>
  <si>
    <t>P-401-8.1b</t>
  </si>
  <si>
    <t>Bituminous Base Course, PG64-22</t>
  </si>
  <si>
    <t>P-603-5.1</t>
  </si>
  <si>
    <t>P-620-5.1.1</t>
  </si>
  <si>
    <t>Permanent Runway and Taxiway Painting with Reflective Media</t>
  </si>
  <si>
    <t>P-620-5.1.2</t>
  </si>
  <si>
    <t>Permanent Runway and Taxiway Painting without Reflective Media</t>
  </si>
  <si>
    <t>P-620-5.1.3</t>
  </si>
  <si>
    <t>Temporary Runway and Taxiway Painting  without Reflective Media</t>
  </si>
  <si>
    <t>HR</t>
  </si>
  <si>
    <t>Four Star Paving, LLC</t>
  </si>
  <si>
    <t>50-555-0162-18</t>
  </si>
  <si>
    <t>Contractor Quality Control Program (CQCP)</t>
  </si>
  <si>
    <t>Construction Entrance</t>
  </si>
  <si>
    <t>Installation and Removal of Silt Fence</t>
  </si>
  <si>
    <t>Mobilization / Demobilization</t>
  </si>
  <si>
    <t>Curb Removal</t>
  </si>
  <si>
    <t>Tie-Down Removal</t>
  </si>
  <si>
    <t>P-101-5.3</t>
  </si>
  <si>
    <t>Cold Milling</t>
  </si>
  <si>
    <t>Undercut and Related Backfill</t>
  </si>
  <si>
    <t>Geotextile Fabric for Undercut Areas</t>
  </si>
  <si>
    <t>P-207-5.1</t>
  </si>
  <si>
    <t>P-207-5.2</t>
  </si>
  <si>
    <t>P-207-5.3</t>
  </si>
  <si>
    <t>P-207-5.4</t>
  </si>
  <si>
    <t>Portland Cement for FDR &amp; Cement Treated Subgrade</t>
  </si>
  <si>
    <t>P-401-8.1</t>
  </si>
  <si>
    <t>Bituminous Surface Course (2 - 2 Inch Lifts)</t>
  </si>
  <si>
    <t>Emulsified Asphalt Tack Coat</t>
  </si>
  <si>
    <t>Pavement Marking (Phase 2)</t>
  </si>
  <si>
    <t>Pavement Marking (Phase 5)</t>
  </si>
  <si>
    <t>P-620-5.3</t>
  </si>
  <si>
    <t>Concrete Curbing</t>
  </si>
  <si>
    <t>P-620-5.4</t>
  </si>
  <si>
    <t>Tie-Downs</t>
  </si>
  <si>
    <t>Apron Edge Restoration Including Sod</t>
  </si>
  <si>
    <t>TS-5</t>
  </si>
  <si>
    <t>Implementation of Construction Safety Plan</t>
  </si>
  <si>
    <t>TS-105-4.1</t>
  </si>
  <si>
    <t>Pavement Marking Removal</t>
  </si>
  <si>
    <t>Typical Section 2 Construction (P-207: Pulverization, Stripping</t>
  </si>
  <si>
    <t>Typical Section 3 Construction (P-207: Pulverization, Stripping</t>
  </si>
  <si>
    <t>Typical Section 1 Construction (P-207: Pulverization, Stripping
 Full Depth, P-152: Excavation to Grade, Compaction, &amp; Proof rolling (i.e., Subgrade Preparation), P- 207: Replacement of Stripped Pulverized Material, Mixing, Compaction, Grading, and Curing)</t>
  </si>
  <si>
    <t>EACH</t>
  </si>
  <si>
    <t>Road Worx, Inc.</t>
  </si>
  <si>
    <t>Airfield Lighting Improvements (Ph. 1)</t>
  </si>
  <si>
    <t>95-555-0763-19</t>
  </si>
  <si>
    <t>L-110-5.1</t>
  </si>
  <si>
    <t>L-110-5.2</t>
  </si>
  <si>
    <r>
      <rPr>
        <sz val="11"/>
        <rFont val="Calibri"/>
        <family val="2"/>
        <scheme val="minor"/>
      </rPr>
      <t>C-105-8.1</t>
    </r>
  </si>
  <si>
    <r>
      <rPr>
        <sz val="11"/>
        <rFont val="Calibri"/>
        <family val="2"/>
        <scheme val="minor"/>
      </rPr>
      <t>C-105-8.2</t>
    </r>
  </si>
  <si>
    <r>
      <rPr>
        <sz val="11"/>
        <rFont val="Calibri"/>
        <family val="2"/>
        <scheme val="minor"/>
      </rPr>
      <t>M-101-4.1</t>
    </r>
  </si>
  <si>
    <r>
      <rPr>
        <sz val="11"/>
        <rFont val="Calibri"/>
        <family val="2"/>
        <scheme val="minor"/>
      </rPr>
      <t>MTEMC - 1</t>
    </r>
  </si>
  <si>
    <r>
      <rPr>
        <sz val="11"/>
        <rFont val="Calibri"/>
        <family val="2"/>
        <scheme val="minor"/>
      </rPr>
      <t>MTEMC - 2</t>
    </r>
  </si>
  <si>
    <r>
      <rPr>
        <sz val="11"/>
        <rFont val="Calibri"/>
        <family val="2"/>
        <scheme val="minor"/>
      </rPr>
      <t>MTEMC - 3</t>
    </r>
  </si>
  <si>
    <r>
      <rPr>
        <sz val="11"/>
        <rFont val="Calibri"/>
        <family val="2"/>
        <scheme val="minor"/>
      </rPr>
      <t>MTEMC - 4</t>
    </r>
  </si>
  <si>
    <r>
      <rPr>
        <sz val="11"/>
        <rFont val="Calibri"/>
        <family val="2"/>
        <scheme val="minor"/>
      </rPr>
      <t>MTEMC - 5</t>
    </r>
  </si>
  <si>
    <r>
      <rPr>
        <sz val="11"/>
        <rFont val="Calibri"/>
        <family val="2"/>
        <scheme val="minor"/>
      </rPr>
      <t>MTEMC - 6</t>
    </r>
  </si>
  <si>
    <r>
      <rPr>
        <sz val="11"/>
        <rFont val="Calibri"/>
        <family val="2"/>
        <scheme val="minor"/>
      </rPr>
      <t>MTEMC - 7</t>
    </r>
  </si>
  <si>
    <r>
      <rPr>
        <sz val="11"/>
        <rFont val="Calibri"/>
        <family val="2"/>
        <scheme val="minor"/>
      </rPr>
      <t>P-610-6.1</t>
    </r>
  </si>
  <si>
    <r>
      <rPr>
        <sz val="11"/>
        <rFont val="Calibri"/>
        <family val="2"/>
        <scheme val="minor"/>
      </rPr>
      <t>L-100-5.1</t>
    </r>
  </si>
  <si>
    <r>
      <rPr>
        <sz val="11"/>
        <rFont val="Calibri"/>
        <family val="2"/>
        <scheme val="minor"/>
      </rPr>
      <t>L-100-5.2</t>
    </r>
  </si>
  <si>
    <r>
      <rPr>
        <sz val="11"/>
        <rFont val="Calibri"/>
        <family val="2"/>
        <scheme val="minor"/>
      </rPr>
      <t>L-107-5.1</t>
    </r>
  </si>
  <si>
    <r>
      <rPr>
        <sz val="11"/>
        <rFont val="Calibri"/>
        <family val="2"/>
        <scheme val="minor"/>
      </rPr>
      <t>L-107-5.2</t>
    </r>
  </si>
  <si>
    <r>
      <rPr>
        <sz val="11"/>
        <rFont val="Calibri"/>
        <family val="2"/>
        <scheme val="minor"/>
      </rPr>
      <t>L-108-5.1</t>
    </r>
  </si>
  <si>
    <r>
      <rPr>
        <sz val="11"/>
        <rFont val="Calibri"/>
        <family val="2"/>
        <scheme val="minor"/>
      </rPr>
      <t>L-108-5.2</t>
    </r>
  </si>
  <si>
    <r>
      <rPr>
        <sz val="11"/>
        <rFont val="Calibri"/>
        <family val="2"/>
        <scheme val="minor"/>
      </rPr>
      <t>L-108-5.3</t>
    </r>
  </si>
  <si>
    <r>
      <rPr>
        <sz val="11"/>
        <rFont val="Calibri"/>
        <family val="2"/>
        <scheme val="minor"/>
      </rPr>
      <t>L-108-5.4</t>
    </r>
  </si>
  <si>
    <r>
      <rPr>
        <sz val="11"/>
        <rFont val="Calibri"/>
        <family val="2"/>
        <scheme val="minor"/>
      </rPr>
      <t>L-109-7.1</t>
    </r>
  </si>
  <si>
    <r>
      <rPr>
        <sz val="11"/>
        <rFont val="Calibri"/>
        <family val="2"/>
        <scheme val="minor"/>
      </rPr>
      <t>L-109-7.2</t>
    </r>
  </si>
  <si>
    <r>
      <rPr>
        <sz val="11"/>
        <rFont val="Calibri"/>
        <family val="2"/>
        <scheme val="minor"/>
      </rPr>
      <t>L-110-5.1</t>
    </r>
  </si>
  <si>
    <r>
      <rPr>
        <sz val="11"/>
        <rFont val="Calibri"/>
        <family val="2"/>
        <scheme val="minor"/>
      </rPr>
      <t>L-110-5.2</t>
    </r>
  </si>
  <si>
    <r>
      <rPr>
        <sz val="11"/>
        <rFont val="Calibri"/>
        <family val="2"/>
        <scheme val="minor"/>
      </rPr>
      <t>L-110-5.3</t>
    </r>
  </si>
  <si>
    <r>
      <rPr>
        <sz val="11"/>
        <rFont val="Calibri"/>
        <family val="2"/>
        <scheme val="minor"/>
      </rPr>
      <t>L-110-5.4</t>
    </r>
  </si>
  <si>
    <r>
      <rPr>
        <sz val="11"/>
        <rFont val="Calibri"/>
        <family val="2"/>
        <scheme val="minor"/>
      </rPr>
      <t>L-110-5.5</t>
    </r>
  </si>
  <si>
    <r>
      <rPr>
        <sz val="11"/>
        <rFont val="Calibri"/>
        <family val="2"/>
        <scheme val="minor"/>
      </rPr>
      <t>L-115-5.1</t>
    </r>
  </si>
  <si>
    <r>
      <rPr>
        <sz val="11"/>
        <rFont val="Calibri"/>
        <family val="2"/>
        <scheme val="minor"/>
      </rPr>
      <t>L-115-5.2</t>
    </r>
  </si>
  <si>
    <r>
      <rPr>
        <sz val="11"/>
        <rFont val="Calibri"/>
        <family val="2"/>
        <scheme val="minor"/>
      </rPr>
      <t>L-115-5.3</t>
    </r>
  </si>
  <si>
    <r>
      <rPr>
        <sz val="11"/>
        <rFont val="Calibri"/>
        <family val="2"/>
        <scheme val="minor"/>
      </rPr>
      <t>Mobilization and Demobilization</t>
    </r>
  </si>
  <si>
    <r>
      <rPr>
        <sz val="11"/>
        <rFont val="Calibri"/>
        <family val="2"/>
        <scheme val="minor"/>
      </rPr>
      <t>Construction Layout and As-Build Drawings</t>
    </r>
  </si>
  <si>
    <r>
      <rPr>
        <sz val="11"/>
        <rFont val="Calibri"/>
        <family val="2"/>
        <scheme val="minor"/>
      </rPr>
      <t>Maintenance of Traffic</t>
    </r>
  </si>
  <si>
    <r>
      <rPr>
        <sz val="11"/>
        <rFont val="Calibri"/>
        <family val="2"/>
        <scheme val="minor"/>
      </rPr>
      <t>MTEMC 3 Phase Sector &amp; Pad</t>
    </r>
  </si>
  <si>
    <r>
      <rPr>
        <sz val="11"/>
        <rFont val="Calibri"/>
        <family val="2"/>
        <scheme val="minor"/>
      </rPr>
      <t>Single Phase Transformer Box Pad</t>
    </r>
  </si>
  <si>
    <r>
      <rPr>
        <sz val="11"/>
        <rFont val="Calibri"/>
        <family val="2"/>
        <scheme val="minor"/>
      </rPr>
      <t>MTEMC Meter Base</t>
    </r>
  </si>
  <si>
    <r>
      <rPr>
        <sz val="11"/>
        <rFont val="Calibri"/>
        <family val="2"/>
        <scheme val="minor"/>
      </rPr>
      <t>MTEMC Single Phase 2 Inch Primary Power Duct</t>
    </r>
  </si>
  <si>
    <r>
      <rPr>
        <sz val="11"/>
        <rFont val="Calibri"/>
        <family val="2"/>
        <scheme val="minor"/>
      </rPr>
      <t>MTEMC 3 Inch Secondary Power Duct Concrete Encased</t>
    </r>
  </si>
  <si>
    <r>
      <rPr>
        <sz val="11"/>
        <rFont val="Calibri"/>
        <family val="2"/>
        <scheme val="minor"/>
      </rPr>
      <t>MTEMC 3 Inch Secondary Power Duct</t>
    </r>
  </si>
  <si>
    <r>
      <rPr>
        <sz val="11"/>
        <rFont val="Calibri"/>
        <family val="2"/>
        <scheme val="minor"/>
      </rPr>
      <t>Electrical Demolition</t>
    </r>
  </si>
  <si>
    <r>
      <rPr>
        <sz val="11"/>
        <rFont val="Calibri"/>
        <family val="2"/>
        <scheme val="minor"/>
      </rPr>
      <t>Site Locating, Duct Tracing and Pot Holing</t>
    </r>
  </si>
  <si>
    <r>
      <rPr>
        <sz val="11"/>
        <rFont val="Calibri"/>
        <family val="2"/>
        <scheme val="minor"/>
      </rPr>
      <t>L-828 Constant Current Regulator, 7.5KW</t>
    </r>
  </si>
  <si>
    <r>
      <rPr>
        <sz val="11"/>
        <rFont val="Calibri"/>
        <family val="2"/>
        <scheme val="minor"/>
      </rPr>
      <t>Non-Encased, Electrical Conduit, 1-Way 2-inch</t>
    </r>
  </si>
  <si>
    <r>
      <rPr>
        <sz val="11"/>
        <rFont val="Calibri"/>
        <family val="2"/>
        <scheme val="minor"/>
      </rPr>
      <t>Non-Encased, Electrical Duct Bank, 2-Way 2-inch</t>
    </r>
  </si>
  <si>
    <r>
      <rPr>
        <sz val="11"/>
        <rFont val="Calibri"/>
        <family val="2"/>
        <scheme val="minor"/>
      </rPr>
      <t>Concrete Encased, Electrical Duct Bank, 2-Way 2-inch</t>
    </r>
  </si>
  <si>
    <r>
      <rPr>
        <sz val="11"/>
        <rFont val="Calibri"/>
        <family val="2"/>
        <scheme val="minor"/>
      </rPr>
      <t>Non-Encased, Electrical Duct Bank, 4-Way 4-inch</t>
    </r>
  </si>
  <si>
    <r>
      <rPr>
        <sz val="11"/>
        <rFont val="Calibri"/>
        <family val="2"/>
        <scheme val="minor"/>
      </rPr>
      <t>Concrete Encased, Electrical Duct Bank, 4-Way 4-inch</t>
    </r>
  </si>
  <si>
    <r>
      <rPr>
        <sz val="11"/>
        <rFont val="Calibri"/>
        <family val="2"/>
        <scheme val="minor"/>
      </rPr>
      <t>Electrical Handhole (3 ft. X 3 ft.), Aircraft Rated</t>
    </r>
  </si>
  <si>
    <r>
      <rPr>
        <sz val="11"/>
        <rFont val="Calibri"/>
        <family val="2"/>
        <scheme val="minor"/>
      </rPr>
      <t>L-867D Junction Cans</t>
    </r>
  </si>
  <si>
    <r>
      <rPr>
        <sz val="11"/>
        <rFont val="Calibri"/>
        <family val="2"/>
        <scheme val="minor"/>
      </rPr>
      <t>Polymer Concrete Pullbox</t>
    </r>
  </si>
  <si>
    <r>
      <rPr>
        <sz val="11"/>
        <rFont val="Calibri"/>
        <family val="2"/>
        <scheme val="minor"/>
      </rPr>
      <t>L-125-5.1</t>
    </r>
  </si>
  <si>
    <r>
      <rPr>
        <sz val="11"/>
        <rFont val="Calibri"/>
        <family val="2"/>
        <scheme val="minor"/>
      </rPr>
      <t>L-125-5.2</t>
    </r>
  </si>
  <si>
    <r>
      <rPr>
        <sz val="11"/>
        <rFont val="Calibri"/>
        <family val="2"/>
        <scheme val="minor"/>
      </rPr>
      <t>L-125-5.3</t>
    </r>
  </si>
  <si>
    <r>
      <rPr>
        <sz val="11"/>
        <rFont val="Calibri"/>
        <family val="2"/>
        <scheme val="minor"/>
      </rPr>
      <t>L-125-5.4</t>
    </r>
  </si>
  <si>
    <r>
      <rPr>
        <sz val="11"/>
        <rFont val="Calibri"/>
        <family val="2"/>
        <scheme val="minor"/>
      </rPr>
      <t>L-858(L) LED Sign Unit, Size 2, 2 Module</t>
    </r>
  </si>
  <si>
    <r>
      <rPr>
        <sz val="11"/>
        <rFont val="Calibri"/>
        <family val="2"/>
        <scheme val="minor"/>
      </rPr>
      <t>L-125-5.5</t>
    </r>
  </si>
  <si>
    <r>
      <rPr>
        <sz val="11"/>
        <rFont val="Calibri"/>
        <family val="2"/>
        <scheme val="minor"/>
      </rPr>
      <t>L-858(L) LED Sign Unit, Size 2, 3 Module</t>
    </r>
  </si>
  <si>
    <r>
      <rPr>
        <sz val="11"/>
        <rFont val="Calibri"/>
        <family val="2"/>
        <scheme val="minor"/>
      </rPr>
      <t>L-125-5.6</t>
    </r>
  </si>
  <si>
    <r>
      <rPr>
        <sz val="11"/>
        <rFont val="Calibri"/>
        <family val="2"/>
        <scheme val="minor"/>
      </rPr>
      <t>PAPI Power Modifications</t>
    </r>
  </si>
  <si>
    <r>
      <rPr>
        <sz val="11"/>
        <rFont val="Calibri"/>
        <family val="2"/>
        <scheme val="minor"/>
      </rPr>
      <t>L-125-5.7</t>
    </r>
  </si>
  <si>
    <r>
      <rPr>
        <sz val="11"/>
        <rFont val="Calibri"/>
        <family val="2"/>
        <scheme val="minor"/>
      </rPr>
      <t>Size 2, 2 Module Sign Base Demolition and Installation</t>
    </r>
  </si>
  <si>
    <r>
      <rPr>
        <sz val="11"/>
        <rFont val="Calibri"/>
        <family val="2"/>
        <scheme val="minor"/>
      </rPr>
      <t>L-125-5.8</t>
    </r>
  </si>
  <si>
    <r>
      <rPr>
        <sz val="11"/>
        <rFont val="Calibri"/>
        <family val="2"/>
        <scheme val="minor"/>
      </rPr>
      <t>Size 2, 3 Module Sign Base Demolition and Installation</t>
    </r>
  </si>
  <si>
    <r>
      <rPr>
        <sz val="11"/>
        <rFont val="Calibri"/>
        <family val="2"/>
        <scheme val="minor"/>
      </rPr>
      <t>L-125-5.9</t>
    </r>
  </si>
  <si>
    <r>
      <rPr>
        <sz val="11"/>
        <rFont val="Calibri"/>
        <family val="2"/>
        <scheme val="minor"/>
      </rPr>
      <t>Spare L-861(L) LED Elevated Runway Edge Light</t>
    </r>
  </si>
  <si>
    <r>
      <rPr>
        <sz val="11"/>
        <rFont val="Calibri"/>
        <family val="2"/>
        <scheme val="minor"/>
      </rPr>
      <t>L-125-5.10</t>
    </r>
  </si>
  <si>
    <r>
      <rPr>
        <sz val="11"/>
        <rFont val="Calibri"/>
        <family val="2"/>
        <scheme val="minor"/>
      </rPr>
      <t>Spare L-861E(L) LED Elevated Runway Threshold/End Light</t>
    </r>
  </si>
  <si>
    <t>MTEMC Primary 3 Phase Power Duct 2-Way 4-Inch Primary
Power Duct</t>
  </si>
  <si>
    <t>Sawcut , Backfill, and Patch Roadway Cut for Duct Bank
Crossings</t>
  </si>
  <si>
    <t>L-806(L) SIZE 1, STYLE 1B, LED Windcone and Foundation,
Including New L-830 Isolation Transformer</t>
  </si>
  <si>
    <t>L-807(L) Size 2, STYLE 1B, LED Windcone and Foundation,
Including New L-830 Isolation Transformer</t>
  </si>
  <si>
    <t>No. 6 AWG, 5 kV, L-824 Type C Cable (PAPI), Installed in
Duct Bank or Conduit</t>
  </si>
  <si>
    <t>No. 8 AWG, 5 kV, L-824 Type C Cable, Installed in Duct Bank
or Conduit</t>
  </si>
  <si>
    <t>No. 6 AWG, Solid, Bare Counterpoise Wire, Installed in
Trench, Above the Duct Bank or Conduit, Including Connections/Terminations and Ground Rods</t>
  </si>
  <si>
    <t>No. 6 AWG, Insulated, Stranded Equipment Ground,
Installed in Duct Bank or Conduit</t>
  </si>
  <si>
    <t>Construction of Prefabricated Concrete Vault and
Foundation in Place</t>
  </si>
  <si>
    <t>L-849(L) LED, Style C, Runway End Indicator Light
(REIL) System</t>
  </si>
  <si>
    <t>L-861(L) LED Elevated Runway Edge Light Installed on
New L-867 Base Can</t>
  </si>
  <si>
    <t>L-861E(L) LED Elevated Runway Threshold/End Light
Installed on New L-867 Base Can</t>
  </si>
  <si>
    <t>Appalachian Foothills Contracting</t>
  </si>
  <si>
    <t>Stansell Electric Company</t>
  </si>
  <si>
    <t>Precision Approach, LLC</t>
  </si>
  <si>
    <t>T-Hangar Renovation</t>
  </si>
  <si>
    <t>68-555-0120-18</t>
  </si>
  <si>
    <t>SS-140-5.1</t>
  </si>
  <si>
    <t>Demolition &amp; Disposal - Roofing &amp; Gutter System</t>
  </si>
  <si>
    <t>Install New Roofing &amp; Gutter System</t>
  </si>
  <si>
    <t>SS-290-27.2</t>
  </si>
  <si>
    <t>Interior Electrical Upgrade</t>
  </si>
  <si>
    <t>SS-290-27.3</t>
  </si>
  <si>
    <t>Interior Concrete Slab Construction</t>
  </si>
  <si>
    <t>SS-290-27.4</t>
  </si>
  <si>
    <t>Window Replacement</t>
  </si>
  <si>
    <t>SS-140-5.2</t>
  </si>
  <si>
    <t>Demolition &amp; Disposal Exterior Siding &amp; Door Panels</t>
  </si>
  <si>
    <t>SS-290-27.5</t>
  </si>
  <si>
    <t>Install New Hangar Siding &amp; Door Skin Panels</t>
  </si>
  <si>
    <t>Trench &amp; Install 385 LF 1.5" Schedule 40 PVC Conduit</t>
  </si>
  <si>
    <t>Trench &amp; Install 50 LF 2" Schedule 40 PVC Conduit</t>
  </si>
  <si>
    <t>Eclipse Brand Builders</t>
  </si>
  <si>
    <t>Graves &amp; Graves</t>
  </si>
  <si>
    <t>Road Relocation</t>
  </si>
  <si>
    <t>62-555-0532-20</t>
  </si>
  <si>
    <t>105-01</t>
  </si>
  <si>
    <t>201-01</t>
  </si>
  <si>
    <t>203-01</t>
  </si>
  <si>
    <t>203-03</t>
  </si>
  <si>
    <t>203-04</t>
  </si>
  <si>
    <t>209-08.03</t>
  </si>
  <si>
    <t>209-08.07</t>
  </si>
  <si>
    <t>209-40.30</t>
  </si>
  <si>
    <t>209-40.41</t>
  </si>
  <si>
    <t>303-01</t>
  </si>
  <si>
    <t>303-10.04</t>
  </si>
  <si>
    <t>303-10.05</t>
  </si>
  <si>
    <t>303-10.06</t>
  </si>
  <si>
    <t>307-01.06</t>
  </si>
  <si>
    <t>402-01</t>
  </si>
  <si>
    <t>403-01</t>
  </si>
  <si>
    <t>407-20.05</t>
  </si>
  <si>
    <t>411-01.10</t>
  </si>
  <si>
    <t>607-03.02</t>
  </si>
  <si>
    <t>607-05.02</t>
  </si>
  <si>
    <t>607-37.05</t>
  </si>
  <si>
    <t>611-07.55</t>
  </si>
  <si>
    <t>611-07.57</t>
  </si>
  <si>
    <t>611-42.01</t>
  </si>
  <si>
    <t>611-42.02</t>
  </si>
  <si>
    <t>702-01.01</t>
  </si>
  <si>
    <t>702-10.02</t>
  </si>
  <si>
    <t>707-01.11</t>
  </si>
  <si>
    <t>707-01.12</t>
  </si>
  <si>
    <t>707-01.13</t>
  </si>
  <si>
    <t>707-08.11</t>
  </si>
  <si>
    <t>709-05.05</t>
  </si>
  <si>
    <t>709-05.06</t>
  </si>
  <si>
    <t>712-04.01</t>
  </si>
  <si>
    <t>712-05.01</t>
  </si>
  <si>
    <t>712-07.03</t>
  </si>
  <si>
    <t>Construction Stakes, Lines and Grades</t>
  </si>
  <si>
    <t>Clearing and Grubbing</t>
  </si>
  <si>
    <t>Road &amp; Drainage Excavation (Unclassified)</t>
  </si>
  <si>
    <t>Borrow Excavation (Unclassified) (Total 120,750 C.Y.)</t>
  </si>
  <si>
    <t>Placing and spreading topsoil</t>
  </si>
  <si>
    <t>Temporary Silt Fence (With Backing)</t>
  </si>
  <si>
    <t>Rock Check Dam</t>
  </si>
  <si>
    <t>Catch Basin Protection (Type A)</t>
  </si>
  <si>
    <t>Catch Basin Filter Assembly (Type 1)</t>
  </si>
  <si>
    <t>Mineral Aggregate, Type A Base, Grading D</t>
  </si>
  <si>
    <t>Mineral Aggregate (Size 8 - 3/8" to 1/2")</t>
  </si>
  <si>
    <t>Mineral Aggregate (Size 5 - 1/2" to 1")</t>
  </si>
  <si>
    <t>Mineral Aggregate (Size 3 - 1" to 1-1/2")</t>
  </si>
  <si>
    <t>Asphalt Concrete Mix (PG64-22) (BPMB-HM) Grading B</t>
  </si>
  <si>
    <t>Bituminous Material for Prime Coat (PC)</t>
  </si>
  <si>
    <t>Bituminous Material for Tack Coat (PC)</t>
  </si>
  <si>
    <t>Saw Cutting Asphalt Pavement</t>
  </si>
  <si>
    <t>ACS Mix (PG64-22) Grading D</t>
  </si>
  <si>
    <t>18" Concrete Pipe Culvert (Class III)</t>
  </si>
  <si>
    <t>24" Concrete Pipe Culvert (Class III)</t>
  </si>
  <si>
    <t>Corrugated Metal Pipe Culvert</t>
  </si>
  <si>
    <t>18in Endwall (Cross Drain) 4:1</t>
  </si>
  <si>
    <t>24in Endwall (Cross Drain) 3:1</t>
  </si>
  <si>
    <t>Catch Basins, Type 42, 0'-4' Depth</t>
  </si>
  <si>
    <t>Catch Basins, Type 42, 4'-8' Depth</t>
  </si>
  <si>
    <t>Extruded Sloping Curb</t>
  </si>
  <si>
    <t>Wheel Stop</t>
  </si>
  <si>
    <t>Chain Link Fence (6 Foot)</t>
  </si>
  <si>
    <t>End &amp; Corner Post Assembly (Chain-Link Fence 6')</t>
  </si>
  <si>
    <t>Gate - Chain Link Fence 6 Foot (Description)</t>
  </si>
  <si>
    <t>High-Visibility Construction Fence</t>
  </si>
  <si>
    <t>Machined Rip-Rap (Class A-3)</t>
  </si>
  <si>
    <t>Machined Rip-Rap (Class A-1)</t>
  </si>
  <si>
    <t>Flexible Drums (Channelizing)</t>
  </si>
  <si>
    <t>Warning Lights (Type A)</t>
  </si>
  <si>
    <t>Temporary Barricades (Type III)</t>
  </si>
  <si>
    <t>L.S.</t>
  </si>
  <si>
    <t>C.Y.</t>
  </si>
  <si>
    <t>L.F.</t>
  </si>
  <si>
    <t>716-05.08</t>
  </si>
  <si>
    <t>716-13.01</t>
  </si>
  <si>
    <t>717-01</t>
  </si>
  <si>
    <t>725-20.71</t>
  </si>
  <si>
    <t>740-10.03</t>
  </si>
  <si>
    <t>801-01.07</t>
  </si>
  <si>
    <t>805-12.02</t>
  </si>
  <si>
    <t>Painted Pavement Marking (Parking Line)</t>
  </si>
  <si>
    <t>Spray Thermo Pvmt Marking (60mil) (4in line)</t>
  </si>
  <si>
    <t>Electrical Connection</t>
  </si>
  <si>
    <t>Geotextile (Type III, Erosion Control)</t>
  </si>
  <si>
    <t>Temporary Seeding (With Mulch)</t>
  </si>
  <si>
    <t>Erosion Control Blanket (Type II)</t>
  </si>
  <si>
    <t>L.M.</t>
  </si>
  <si>
    <t>S.Y.</t>
  </si>
  <si>
    <t>UNIT</t>
  </si>
  <si>
    <t>W-1</t>
  </si>
  <si>
    <t>W-2</t>
  </si>
  <si>
    <t>W-3</t>
  </si>
  <si>
    <t>W-4</t>
  </si>
  <si>
    <t>W-5</t>
  </si>
  <si>
    <t>W-6</t>
  </si>
  <si>
    <t>W-7</t>
  </si>
  <si>
    <t>W-8</t>
  </si>
  <si>
    <t>W-9</t>
  </si>
  <si>
    <t>W-10</t>
  </si>
  <si>
    <t>2" Class 200 PVC Water Line</t>
  </si>
  <si>
    <t>6" Class 200 PVC Water Line</t>
  </si>
  <si>
    <t>2" Gate Valve Assembly</t>
  </si>
  <si>
    <t>6" Gate Valve Assembly</t>
  </si>
  <si>
    <t>Connect to existing 2" water line</t>
  </si>
  <si>
    <t>Fire Hydrant Assembly</t>
  </si>
  <si>
    <t>Restore Asphalt</t>
  </si>
  <si>
    <t>6" Master Meter &amp; Vault</t>
  </si>
  <si>
    <t>Backflow Preventor in hot box</t>
  </si>
  <si>
    <t>Cut cap and/or plug existing 2" water line</t>
  </si>
  <si>
    <t>EA.</t>
  </si>
  <si>
    <t>Blount Excavating</t>
  </si>
  <si>
    <t>Talley Construction</t>
  </si>
  <si>
    <t>Wilson Construction</t>
  </si>
  <si>
    <t>Tree Removal</t>
  </si>
  <si>
    <t>32-555-0563-19</t>
  </si>
  <si>
    <t>P-151</t>
  </si>
  <si>
    <t>E-893</t>
  </si>
  <si>
    <t>TDOT-801</t>
  </si>
  <si>
    <t>Clearing, Grubbing, Tree Removal</t>
  </si>
  <si>
    <t>Temporary Silt Fence</t>
  </si>
  <si>
    <t>East TN Turf &amp; Landscape</t>
  </si>
  <si>
    <t>76-555-0139-19</t>
  </si>
  <si>
    <t>P-605-2</t>
  </si>
  <si>
    <t>P-605-3</t>
  </si>
  <si>
    <t>THD-411E</t>
  </si>
  <si>
    <t>P-631-1</t>
  </si>
  <si>
    <t>MOBILIZATION / DEMOBILIZATION</t>
  </si>
  <si>
    <t>SAFETY DEVICES - PROVIDE 15 LOW PROFILE BARRICADES</t>
  </si>
  <si>
    <t>MINOR CRACK REPAIR (TYPE I - III)</t>
  </si>
  <si>
    <t>MINOR CRACK REPAIR (TYPE IV)</t>
  </si>
  <si>
    <t>MINOR CRACK REPAIR (TYPE V)</t>
  </si>
  <si>
    <t>PAVEMENT AND MAJOR CRACK REPAIR</t>
  </si>
  <si>
    <t>SEAL COAT</t>
  </si>
  <si>
    <t>American Stripers, LLC</t>
  </si>
  <si>
    <t>Metro Construction Services, LLC</t>
  </si>
  <si>
    <t>Remac, Inc.</t>
  </si>
  <si>
    <t>Runway Rehabilitation &amp; RSA Improvements</t>
  </si>
  <si>
    <t>Demolition &amp; Disposal - Civil</t>
  </si>
  <si>
    <t>SS-152-5.1</t>
  </si>
  <si>
    <t>Site Grading</t>
  </si>
  <si>
    <t>SS-210-5.1</t>
  </si>
  <si>
    <t>Milled Asphalt &amp; Base Stone Removal</t>
  </si>
  <si>
    <t>SS-210-5.2</t>
  </si>
  <si>
    <t>Variable Depth Asphalt Milling</t>
  </si>
  <si>
    <t>SS-220-6.1</t>
  </si>
  <si>
    <t>12" Cement Treated Base Course</t>
  </si>
  <si>
    <t>SS-270-5.1</t>
  </si>
  <si>
    <t>Riprap Class A-1 (18" Depth) over Type IV Geotextile</t>
  </si>
  <si>
    <t>Lockout/Tagout &amp; CCR Calibration</t>
  </si>
  <si>
    <t>SS-301-5.1</t>
  </si>
  <si>
    <t>Existing Base Mounted Edge Light &amp; Base, Removed</t>
  </si>
  <si>
    <t>SS-301-5.2</t>
  </si>
  <si>
    <t>Existing Base Mounted Guidance Sign, Removed</t>
  </si>
  <si>
    <t>SS-301-5.3</t>
  </si>
  <si>
    <t>Reinstall Existing Base Mounted Edge Light &amp; Base at New Grade</t>
  </si>
  <si>
    <t>SS-301-5.4</t>
  </si>
  <si>
    <t>Install Extension Ring Riser &amp; Concrete Collar on Existing Base Mounted Edge Light</t>
  </si>
  <si>
    <t>SS-301-5.5</t>
  </si>
  <si>
    <t>Install Existing L-858 Base Mounted 2-Module Guidance Sign on New Base</t>
  </si>
  <si>
    <t>SS-301-5.6</t>
  </si>
  <si>
    <t>Install Existing L-858 Base Mounted 3-Module Guidance Sign on New Base</t>
  </si>
  <si>
    <t>30" RCP Culvert - Class III</t>
  </si>
  <si>
    <t>D-701-5.2</t>
  </si>
  <si>
    <t>36" RCP Culvert - Class III</t>
  </si>
  <si>
    <t>D-701-5.3</t>
  </si>
  <si>
    <t>RCP Culvert Connection</t>
  </si>
  <si>
    <t>TDOT 43R Circular Catch Basin w/ Airfield Grate</t>
  </si>
  <si>
    <t>D-751-5.2</t>
  </si>
  <si>
    <t>Adjust Existing Inlet Grate Elevation</t>
  </si>
  <si>
    <t>#8 AWG, 5KV, L-824, Type C Cable,
Installed in Trench, Duct Bank or Conduit</t>
  </si>
  <si>
    <t>#6 AWG, Solid, Bare Counterpoise Wire, Installed in Trench, above Duct Bank or Conduit</t>
  </si>
  <si>
    <t>Concrete Encased Electrical Conduit, 2-Way, 2"C - 24" Minimum Cover</t>
  </si>
  <si>
    <t>L-115-5.1</t>
  </si>
  <si>
    <t>2-Can Junction Can Plaza</t>
  </si>
  <si>
    <t>Rock Excavation with On-Site Disposal</t>
  </si>
  <si>
    <t>P-152-4.3</t>
  </si>
  <si>
    <t>P-156-5.1</t>
  </si>
  <si>
    <t>TDOT Silt Fence w/ Wire Backing</t>
  </si>
  <si>
    <t>P-156-5.2</t>
  </si>
  <si>
    <t>Type D Catch Basin Inlet Protection</t>
  </si>
  <si>
    <t>P-156-5.3</t>
  </si>
  <si>
    <t>Headwall Silt Traps</t>
  </si>
  <si>
    <t>P-156-5.4</t>
  </si>
  <si>
    <t>Rock Sediment Check Dam</t>
  </si>
  <si>
    <t>P-156-5.5</t>
  </si>
  <si>
    <t>Erosion Control Blanket</t>
  </si>
  <si>
    <t>P-156-5.6</t>
  </si>
  <si>
    <t>Temporary Sediment Trap</t>
  </si>
  <si>
    <t>Bituminous Surface Course (1/2" Agg.)</t>
  </si>
  <si>
    <t>Pavement Markings - White w/ Reflective Media</t>
  </si>
  <si>
    <t>Pavement Markings - Yellow w/ Reflective Media</t>
  </si>
  <si>
    <t>Seeding with Hydro-Mulch</t>
  </si>
  <si>
    <t>Non-Encased Electrical Conduit, 1-Way, 2"C - 18" Minimum Cover</t>
  </si>
  <si>
    <t>Wright Paving Contractors</t>
  </si>
  <si>
    <t>Elevated Runway Guard Lights</t>
  </si>
  <si>
    <t>75-555-0157-19</t>
  </si>
  <si>
    <r>
      <rPr>
        <sz val="11"/>
        <rFont val="Calibri"/>
        <family val="2"/>
        <scheme val="minor"/>
      </rPr>
      <t>Guard Lights</t>
    </r>
  </si>
  <si>
    <r>
      <rPr>
        <sz val="11"/>
        <rFont val="Calibri"/>
        <family val="2"/>
        <scheme val="minor"/>
      </rPr>
      <t>Mounting Cans</t>
    </r>
  </si>
  <si>
    <r>
      <rPr>
        <sz val="11"/>
        <rFont val="Calibri"/>
        <family val="2"/>
        <scheme val="minor"/>
      </rPr>
      <t>Trenching - Minimum 18"</t>
    </r>
  </si>
  <si>
    <r>
      <rPr>
        <sz val="11"/>
        <rFont val="Calibri"/>
        <family val="2"/>
        <scheme val="minor"/>
      </rPr>
      <t>Penetrations for Mounting Cans</t>
    </r>
  </si>
  <si>
    <r>
      <rPr>
        <sz val="11"/>
        <rFont val="Calibri"/>
        <family val="2"/>
        <scheme val="minor"/>
      </rPr>
      <t>Conduit - 2"</t>
    </r>
  </si>
  <si>
    <r>
      <rPr>
        <sz val="11"/>
        <rFont val="Calibri"/>
        <family val="2"/>
        <scheme val="minor"/>
      </rPr>
      <t>Wire (#1 copper)</t>
    </r>
  </si>
  <si>
    <r>
      <rPr>
        <sz val="11"/>
        <rFont val="Calibri"/>
        <family val="2"/>
        <scheme val="minor"/>
      </rPr>
      <t>Wire (#8 copper)</t>
    </r>
  </si>
  <si>
    <r>
      <rPr>
        <sz val="11"/>
        <rFont val="Calibri"/>
        <family val="2"/>
        <scheme val="minor"/>
      </rPr>
      <t>Wire (#6 copper)</t>
    </r>
  </si>
  <si>
    <r>
      <rPr>
        <sz val="11"/>
        <rFont val="Calibri"/>
        <family val="2"/>
        <scheme val="minor"/>
      </rPr>
      <t>Mobilization</t>
    </r>
  </si>
  <si>
    <r>
      <rPr>
        <sz val="11"/>
        <rFont val="Calibri"/>
        <family val="2"/>
        <scheme val="minor"/>
      </rPr>
      <t>Miscellanoues</t>
    </r>
  </si>
  <si>
    <t>Precision Approach</t>
  </si>
  <si>
    <t>Specter Corporation</t>
  </si>
  <si>
    <t>75-555-0746-18</t>
  </si>
  <si>
    <t>C-105-8.1</t>
  </si>
  <si>
    <t>C-105-8.2</t>
  </si>
  <si>
    <t>P-501-8.1</t>
  </si>
  <si>
    <t>P-620-5.1a</t>
  </si>
  <si>
    <t>P-620-5.2b</t>
  </si>
  <si>
    <t>P-620-5.3c</t>
  </si>
  <si>
    <t>Construction Layout and As-Built Drawings</t>
  </si>
  <si>
    <t>Maintenance of Traffic</t>
  </si>
  <si>
    <t>Concrete Slab Removal</t>
  </si>
  <si>
    <t>Joint and Crack Repair</t>
  </si>
  <si>
    <t>Concrete Spall Repair</t>
  </si>
  <si>
    <t>PCC Slab Replacement</t>
  </si>
  <si>
    <t>Marking Removal</t>
  </si>
  <si>
    <t>Airfield Pavement Painting w/ Reflective Media</t>
  </si>
  <si>
    <t>Airfield Pavement Painting w/ Non-Reflective Media</t>
  </si>
  <si>
    <t>SI</t>
  </si>
  <si>
    <t>Jones Brothers</t>
  </si>
  <si>
    <t>Taxiway F Holdpad PCC Repairs</t>
  </si>
  <si>
    <t>Runway 14/32 Preventative Maintenance</t>
  </si>
  <si>
    <t>75-555-0158-20</t>
  </si>
  <si>
    <t>C-105-9.6.1</t>
  </si>
  <si>
    <t>C-105-9.6.2</t>
  </si>
  <si>
    <t>C-105-9.6.3</t>
  </si>
  <si>
    <t>As-Built Drawings</t>
  </si>
  <si>
    <t>Lighted Runway Closure Markers</t>
  </si>
  <si>
    <t>M-101-4.3</t>
  </si>
  <si>
    <t>Programmable Two-Way Radio</t>
  </si>
  <si>
    <t>M-101-4.4</t>
  </si>
  <si>
    <t>Low Profile Barricade with Lights and Flags</t>
  </si>
  <si>
    <t>Paint Removal</t>
  </si>
  <si>
    <t>S.F.</t>
  </si>
  <si>
    <t>Rubber Removal</t>
  </si>
  <si>
    <t>Asphalt Joint and Crack Repair</t>
  </si>
  <si>
    <t>Airfield Pavement Painting-White Paint Markings with Reflective Media</t>
  </si>
  <si>
    <t>Airfield Pavement Painting-Yellow Paint Markings with Reflective Media</t>
  </si>
  <si>
    <t>Airfield Pavement Painting-Black Paint Markings with No Reflective Media</t>
  </si>
  <si>
    <t>Axtell's</t>
  </si>
  <si>
    <t>Marking Impressions</t>
  </si>
  <si>
    <t>Runway Reconstruction and Lighting Upgrade</t>
  </si>
  <si>
    <t>36-555-0162-19</t>
  </si>
  <si>
    <t>Schedule 1: Runway and Taxiway Connectors Construction</t>
  </si>
  <si>
    <t>150/5370</t>
  </si>
  <si>
    <t>SAFETY PLAN AND ALL EQUIPMENT FIXTURES AND APPURTENANCES</t>
  </si>
  <si>
    <t>ALL EROSION CONTROL MEASURES TO INCLUDE MAINTENANCE AND REMOVAL, COMPLETE IN PLACE</t>
  </si>
  <si>
    <t>UNCLASSIFIED EXCAVATION AND EMBANKMENT, COMPLETE IN PLACE</t>
  </si>
  <si>
    <t>UNDERCUTTING, COMPLETE IN PLACE</t>
  </si>
  <si>
    <t>P-155-8.1</t>
  </si>
  <si>
    <t>LIME-TREATED SUBGRADE (0.5' - 1.5' MIX DEPTH), COMPLETE IN PLACE</t>
  </si>
  <si>
    <t>P-155-8.2</t>
  </si>
  <si>
    <t>LIME-TREATED SUBGRADE (1.5' - 2.5' MIX DEPTH), COMPLETE IN PLACE</t>
  </si>
  <si>
    <t>P-155-8.3</t>
  </si>
  <si>
    <t>LIME-TREATED SUBGRADE (2.5' - 3.5' MIX DEPTH), COMPLETE IN PLACE</t>
  </si>
  <si>
    <t>P-155-8.4</t>
  </si>
  <si>
    <t>HYDRATED LIME (DELIVERED AND SPREAD), COMPLETE IN PLACE</t>
  </si>
  <si>
    <t>AGGREGATE BASE (LIMESTONE), COMPLETE IN PLACE</t>
  </si>
  <si>
    <t>PORTLAND CEMENT CONCRETE (LIMESTONE AGGREGATE) (TO INCLUDE ALL JOINTS AND SEALANT), COMPLETE IN PLACE</t>
  </si>
  <si>
    <t>P-620-5.1-1</t>
  </si>
  <si>
    <t>RUNWAY AND TAXIWAY STRIPING, COMPLETE IN PLACE (BLACK OUTLINE TO BE INCLUDED IN UNIT PRICE)</t>
  </si>
  <si>
    <t>24 INCH RCP CLASS IV, COMPLETE IN PLACE</t>
  </si>
  <si>
    <t>DEMOLITION / REMOVAL OF EXISTING CONCRETE
RUNWAY / CONNECTORS AND BASE MATERIAL, TO INCLUDE HAUL OFF AND DISPOSAL OF MATERIALS</t>
  </si>
  <si>
    <t>R.C. Construction, Inc.</t>
  </si>
  <si>
    <t>30 INCH RCP CLASS IV, COMPLETE IN PLACE</t>
  </si>
  <si>
    <t>D-752-5.1</t>
  </si>
  <si>
    <t>24" CONCRETE HEADWALL TYPE "U" WITH GRATE, COMPLETE IN PLACE</t>
  </si>
  <si>
    <t>D-752-5.2</t>
  </si>
  <si>
    <t>30" CONCRETE HEADWALL TYPE "U" WITH GRATE, COMPLETE IN PLACE</t>
  </si>
  <si>
    <t>TDOT MACHINED RIP-RAP (CLASS A-1), COMPLETE IN PLACE</t>
  </si>
  <si>
    <t>6" PERIMETER UNDERDRAIN PIPE (TO INCLUDE FILTER FABRIC AND GRAVEL) COMPLETE IN PLACE</t>
  </si>
  <si>
    <t>6" LATERAL UNDERDRAIN PIPE, COMPLETE IN PLACE</t>
  </si>
  <si>
    <t>D-705-5.3</t>
  </si>
  <si>
    <t>SINGLE LATERAL DRAIN END TREATMENT, COMPLETE IN PLACE</t>
  </si>
  <si>
    <t>D-705-5.4</t>
  </si>
  <si>
    <t>DUAL LATERAL DRAIN END TREATMENT, COMPLETE IN PLACE</t>
  </si>
  <si>
    <t>TOPSOILING, COMPLETE IN PLACE</t>
  </si>
  <si>
    <t>SEEDING / MULCHING / FERTILIZING, COMPLETE IN PLACE</t>
  </si>
  <si>
    <t>Schedule 2: Lighting System Upgrade</t>
  </si>
  <si>
    <t>DEMOLISION AND DISPOSAL OF EXISTING EQUIPMENT</t>
  </si>
  <si>
    <t>L110.3.3</t>
  </si>
  <si>
    <t>ELECTRICAL CONDUIT 2" SIZE, BURIED IN TRENCH</t>
  </si>
  <si>
    <t>L110-3.2</t>
  </si>
  <si>
    <t>ELECTRICAL DUCT BANK, 4-4" SIZE, CONCRETE ENCASED</t>
  </si>
  <si>
    <t>L110-3.3</t>
  </si>
  <si>
    <t>ELECTRICAL DUCT BANK, 4-4" SIZE, DIRECT BURIED IN TRENCH</t>
  </si>
  <si>
    <t>L115-2</t>
  </si>
  <si>
    <t>ELECTRICAL PULLBOX INSIDE 48" x 48" x 60" DEEP, AIRFIELD TYPE</t>
  </si>
  <si>
    <t>ELECTRICAL MANHOLE INSIDE 72" x 72" x 72" DEEP, AIRFIELD TYPE</t>
  </si>
  <si>
    <t>L108-2.2</t>
  </si>
  <si>
    <t>No.8 AWG, L-824C 5KV CABLE (RUNWAY CIRCUITS)</t>
  </si>
  <si>
    <t>No.8 AWG, L-824C 5KV CABLE (TAXIWAY CIRCUITS)</t>
  </si>
  <si>
    <t>No.8 AWG, L-824C 5KV CABLE (PAPI CIRCUIT)</t>
  </si>
  <si>
    <t>L125-2.8</t>
  </si>
  <si>
    <t>L-858(L) LED GUIDANCE SIGN, SIZE 2 (24 INCH), CLASS 2, MODE 2 W/ L-867 BASE WITH CONCRETE FOUNDATIONS</t>
  </si>
  <si>
    <t>L125-2.10</t>
  </si>
  <si>
    <t>L-881(L) LED PAPI, 2-LIGHT WITH CONTROL CABINET AND CONCRETE FOUNDATIONS</t>
  </si>
  <si>
    <t>L125-2.9</t>
  </si>
  <si>
    <t>REIL, DISCONNECT AND PRESERVE.  PROVIDE CONCRETE FOUNDATION, INSTALL AND CONNECT TO CIRCUIT</t>
  </si>
  <si>
    <t>L108-2.4</t>
  </si>
  <si>
    <t>L125-2.14</t>
  </si>
  <si>
    <t>L-828/L-829 CONSTANT CURRENT REGULATOR</t>
  </si>
  <si>
    <t>L125-2.15</t>
  </si>
  <si>
    <t>L-854 RADIO CONTROLLER AND ANTENNA, INCLUDING CABLING, POWER, AND GROUNDING</t>
  </si>
  <si>
    <t>L108-2.3</t>
  </si>
  <si>
    <t>COUNTERPOISE WIRE, BARE, INSTALLED IN TRENCH, DUCT BANK OR CONDUIT, INCLUDING GROUND RODS AND GROUND CONNECTORS-PER LINEAR FOOT</t>
  </si>
  <si>
    <t>L110-3.4</t>
  </si>
  <si>
    <t>CABLE MARKERS FOR DUCT BANKS, 200 FEET ON CENTER</t>
  </si>
  <si>
    <t>D705-2</t>
  </si>
  <si>
    <t>DRAIN, 6 INCH</t>
  </si>
  <si>
    <t>L125-2.7</t>
  </si>
  <si>
    <t>L-861(L)  RUNWAY EDGE LIGHT (LED) (W/ L-867 BASE) L830 ISOC TFMR</t>
  </si>
  <si>
    <t>L-861E(L) THRESHOLD LIGHT (LED) W/ L-867 BASE L830 ISOC TFMR</t>
  </si>
  <si>
    <t>L-861T(L) TAXIWAY EDGE LIGHT (LED) W/ L-867 BASE L830 ISOC TFMR</t>
  </si>
  <si>
    <t>Apron and Taxiway Paving - Phase 3 &amp; 4</t>
  </si>
  <si>
    <t>82-555-0500-19</t>
  </si>
  <si>
    <t>Summers-Taylor, Inc.</t>
  </si>
  <si>
    <t>Contractor Quality Control Program</t>
  </si>
  <si>
    <t>C-102-5.1a</t>
  </si>
  <si>
    <t>Silt Fence</t>
  </si>
  <si>
    <t>C-102-5.1b</t>
  </si>
  <si>
    <t>Inlet Protection</t>
  </si>
  <si>
    <t>C-102-5.1c</t>
  </si>
  <si>
    <t>Ditch Wattles</t>
  </si>
  <si>
    <t>Mobilization/Demobilization</t>
  </si>
  <si>
    <t>C-105-6.2</t>
  </si>
  <si>
    <t>Owner Furnished Contractor Maintained Barricades</t>
  </si>
  <si>
    <t>P-150-4.1</t>
  </si>
  <si>
    <t>P-150-4.2</t>
  </si>
  <si>
    <t>In-Place Embankment - On Site</t>
  </si>
  <si>
    <t>Unsuitable Excavation - Off Site</t>
  </si>
  <si>
    <t>Select Soil/Rock Embankment for Undercut Areas - On Site</t>
  </si>
  <si>
    <t>P-152-4.4</t>
  </si>
  <si>
    <t>Topsoil Stripping to Stockpile</t>
  </si>
  <si>
    <t>P-156-5.1.9</t>
  </si>
  <si>
    <t>Permanent Turf Reinforcement Matting</t>
  </si>
  <si>
    <t>TN-303.13</t>
  </si>
  <si>
    <t>Crusher Run Aggregate</t>
  </si>
  <si>
    <t>Permanent Pavement Markings with Reflective Media</t>
  </si>
  <si>
    <t>P-620-5.1b</t>
  </si>
  <si>
    <t>Permanent Pavement Markings without Refective Media</t>
  </si>
  <si>
    <t>8' Chain-link Fence with Barbed Wire Incl. Mow Strip</t>
  </si>
  <si>
    <t>8' Temporary Double Swing Gate (20' wide)</t>
  </si>
  <si>
    <t>RC Pipe, 24", Class V Including Backfill</t>
  </si>
  <si>
    <t>6" Perforated Underdrain Incl. Backfill</t>
  </si>
  <si>
    <t>6" Non-Perforated Underdrain Incl. Backfill</t>
  </si>
  <si>
    <t>Underdrain Cleanout</t>
  </si>
  <si>
    <t>Inlet</t>
  </si>
  <si>
    <t>Lower Existing Inlet</t>
  </si>
  <si>
    <t>Topsoiling From Stockpiles</t>
  </si>
  <si>
    <t>Flexible Growth Medium</t>
  </si>
  <si>
    <t>No. 8 AWG, 5 kV, L-824, Type C Cable Installed in Duct</t>
  </si>
  <si>
    <t>No. 6 AWG, Solid, Bare Counterpoise Wire, Installed in Trench Incl. Ground Rods and Connections</t>
  </si>
  <si>
    <t>1-way, 2-Inch, Schedule 40 PVC, Direct Earth Buried</t>
  </si>
  <si>
    <t>4-way, 2-Inch, Schedule 40 PVC, Concrete Encased</t>
  </si>
  <si>
    <t>Base Can Plaza, 4 L-867D</t>
  </si>
  <si>
    <t>Re-Install Existing L-861T Taxiway Edge Light on New L-867B Base Can with Re-Installed L-830 Isolation Transformer</t>
  </si>
  <si>
    <t>L-125-5.2</t>
  </si>
  <si>
    <t>L-858 Sign Unit - 2 Module</t>
  </si>
  <si>
    <t>L-861T Taxiway Edge Light, Installed in Turf</t>
  </si>
  <si>
    <t>Add Alternate A - Asphalt Apron</t>
  </si>
  <si>
    <t>Asphalt Surface Course</t>
  </si>
  <si>
    <t>P-403-8.1</t>
  </si>
  <si>
    <t>Asphalt Base Course</t>
  </si>
  <si>
    <t>P-602-5.1</t>
  </si>
  <si>
    <t>Emulsified Asphalt Prime Coat</t>
  </si>
  <si>
    <t>Add Alternate B - Concrete Apron</t>
  </si>
  <si>
    <t>Plain Portland Cement Concrete Pavement (12" Depth)</t>
  </si>
  <si>
    <t>P-501-8.2</t>
  </si>
  <si>
    <t>Reinforced Portland Cement Concrete Pavement (12" Depth)</t>
  </si>
  <si>
    <t>AC.</t>
  </si>
  <si>
    <t>GAL.</t>
  </si>
  <si>
    <t>02-555-0740-20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</si>
</sst>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i/>
      <sz val="12"/>
      <color theme="1"/>
      <name val="Calibri"/>
      <family val="2"/>
      <scheme val="minor"/>
    </font>
    <font>
      <i/>
      <sz val="11"/>
      <color theme="1"/>
      <name val="Calibri"/>
      <family val="2"/>
      <scheme val="minor"/>
    </font>
    <font>
      <sz val="8"/>
      <name val="Calibri"/>
      <family val="2"/>
      <scheme val="minor"/>
    </font>
    <font>
      <b/>
      <sz val="14"/>
      <color theme="1"/>
      <name val="Calibri"/>
      <family val="2"/>
      <scheme val="minor"/>
    </font>
    <font>
      <sz val="1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121">
    <xf numFmtId="0" fontId="0" fillId="0" borderId="0" xfId="0"/>
    <xf numFmtId="0" fontId="0" fillId="0" borderId="0" xfId="0" applyAlignment="1">
      <alignment vertical="center" wrapText="1"/>
    </xf>
    <xf numFmtId="0" fontId="0" fillId="0" borderId="0" xfId="0" applyAlignment="1">
      <alignment horizontal="center"/>
    </xf>
    <xf numFmtId="0" fontId="0" fillId="0" borderId="0" xfId="0" quotePrefix="1"/>
    <xf numFmtId="0" fontId="0" fillId="0" borderId="1" xfId="0" applyBorder="1" applyAlignment="1">
      <alignment horizontal="center"/>
    </xf>
    <xf numFmtId="0" fontId="2" fillId="0" borderId="0" xfId="0" applyFont="1"/>
    <xf numFmtId="0" fontId="4" fillId="0" borderId="0" xfId="0" applyFont="1"/>
    <xf numFmtId="14" fontId="0" fillId="0" borderId="0" xfId="0" applyNumberFormat="1" applyAlignment="1">
      <alignment horizontal="center"/>
    </xf>
    <xf numFmtId="0" fontId="0" fillId="0" borderId="0" xfId="0" applyAlignment="1">
      <alignment horizontal="left"/>
    </xf>
    <xf numFmtId="0" fontId="0" fillId="0" borderId="0" xfId="0" applyAlignment="1">
      <alignment horizontal="center"/>
    </xf>
    <xf numFmtId="44" fontId="0" fillId="0" borderId="0" xfId="2" applyFont="1"/>
    <xf numFmtId="44" fontId="2" fillId="0" borderId="0" xfId="0" applyNumberFormat="1" applyFont="1"/>
    <xf numFmtId="0" fontId="0" fillId="0" borderId="1" xfId="0" applyBorder="1" applyAlignment="1">
      <alignment horizontal="left"/>
    </xf>
    <xf numFmtId="0" fontId="0" fillId="0" borderId="1" xfId="0" applyBorder="1"/>
    <xf numFmtId="44" fontId="0" fillId="0" borderId="1" xfId="2" applyFont="1" applyBorder="1"/>
    <xf numFmtId="44" fontId="2" fillId="0" borderId="1" xfId="0" applyNumberFormat="1" applyFont="1" applyBorder="1"/>
    <xf numFmtId="0" fontId="0" fillId="0" borderId="3" xfId="0" applyBorder="1" applyAlignment="1">
      <alignment horizontal="center"/>
    </xf>
    <xf numFmtId="0" fontId="0" fillId="0" borderId="3" xfId="0" applyBorder="1"/>
    <xf numFmtId="0" fontId="0" fillId="0" borderId="3" xfId="0" applyBorder="1" applyAlignment="1">
      <alignment horizontal="center"/>
    </xf>
    <xf numFmtId="0" fontId="0" fillId="0" borderId="4" xfId="0" applyBorder="1"/>
    <xf numFmtId="44" fontId="0" fillId="0" borderId="4" xfId="2" applyFont="1" applyBorder="1"/>
    <xf numFmtId="44" fontId="0" fillId="0" borderId="3" xfId="2" applyFont="1" applyBorder="1"/>
    <xf numFmtId="44" fontId="0" fillId="0" borderId="5" xfId="2" applyFont="1" applyBorder="1"/>
    <xf numFmtId="44" fontId="0" fillId="0" borderId="2" xfId="2" applyFont="1" applyBorder="1"/>
    <xf numFmtId="0" fontId="5" fillId="0" borderId="4" xfId="0" applyFont="1" applyBorder="1" applyAlignment="1">
      <alignment horizontal="center"/>
    </xf>
    <xf numFmtId="0" fontId="5" fillId="0" borderId="3" xfId="0" applyFont="1" applyBorder="1" applyAlignment="1">
      <alignment horizontal="center"/>
    </xf>
    <xf numFmtId="0" fontId="0" fillId="0" borderId="2" xfId="0" applyBorder="1" applyAlignment="1">
      <alignment horizontal="center"/>
    </xf>
    <xf numFmtId="3" fontId="0" fillId="0" borderId="3" xfId="0" applyNumberFormat="1" applyBorder="1" applyAlignment="1">
      <alignment horizontal="center"/>
    </xf>
    <xf numFmtId="0" fontId="5" fillId="0" borderId="0" xfId="0" applyFont="1" applyAlignment="1">
      <alignment horizontal="center"/>
    </xf>
    <xf numFmtId="0" fontId="3" fillId="0" borderId="0" xfId="3" applyAlignment="1">
      <alignment horizontal="center"/>
    </xf>
    <xf numFmtId="44" fontId="2" fillId="0" borderId="0" xfId="2" applyFont="1"/>
    <xf numFmtId="44" fontId="2" fillId="0" borderId="6" xfId="0" applyNumberFormat="1" applyFont="1" applyBorder="1"/>
    <xf numFmtId="44" fontId="2" fillId="0" borderId="6" xfId="2" applyFont="1" applyBorder="1"/>
    <xf numFmtId="3" fontId="0" fillId="0" borderId="2" xfId="0" applyNumberFormat="1" applyBorder="1" applyAlignment="1">
      <alignment horizontal="center"/>
    </xf>
    <xf numFmtId="3" fontId="0" fillId="0" borderId="0" xfId="0" applyNumberFormat="1" applyAlignment="1">
      <alignment horizontal="center"/>
    </xf>
    <xf numFmtId="0" fontId="2" fillId="0" borderId="0" xfId="0" applyFont="1" applyAlignment="1">
      <alignment horizontal="center"/>
    </xf>
    <xf numFmtId="44" fontId="2" fillId="0" borderId="1" xfId="2" applyFont="1" applyBorder="1"/>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44" fontId="2" fillId="0" borderId="0" xfId="2" applyFont="1" applyAlignment="1">
      <alignment vertical="center"/>
    </xf>
    <xf numFmtId="0" fontId="0" fillId="0" borderId="3" xfId="0" applyBorder="1" applyAlignment="1">
      <alignment horizontal="center" vertical="center"/>
    </xf>
    <xf numFmtId="44" fontId="0" fillId="0" borderId="4" xfId="2" applyFont="1" applyBorder="1" applyAlignment="1">
      <alignment vertical="center"/>
    </xf>
    <xf numFmtId="44" fontId="0" fillId="0" borderId="3" xfId="2" applyFont="1" applyBorder="1" applyAlignment="1">
      <alignment vertical="center"/>
    </xf>
    <xf numFmtId="0" fontId="0" fillId="0" borderId="4" xfId="0" applyBorder="1" applyAlignment="1">
      <alignment vertical="center"/>
    </xf>
    <xf numFmtId="0" fontId="0" fillId="0" borderId="5" xfId="0" applyBorder="1"/>
    <xf numFmtId="44" fontId="0" fillId="0" borderId="1" xfId="2" applyFont="1" applyBorder="1" applyAlignment="1"/>
    <xf numFmtId="0" fontId="5" fillId="0" borderId="0" xfId="0" applyFont="1" applyBorder="1" applyAlignment="1">
      <alignment horizontal="center"/>
    </xf>
    <xf numFmtId="44" fontId="0" fillId="0" borderId="0" xfId="2" applyFont="1" applyBorder="1" applyAlignment="1"/>
    <xf numFmtId="0" fontId="2" fillId="0" borderId="0" xfId="0" applyFont="1" applyBorder="1"/>
    <xf numFmtId="44" fontId="2" fillId="0" borderId="3" xfId="0" applyNumberFormat="1" applyFont="1" applyBorder="1"/>
    <xf numFmtId="0" fontId="2" fillId="0" borderId="4" xfId="0" applyFont="1" applyBorder="1"/>
    <xf numFmtId="0" fontId="7" fillId="0" borderId="1" xfId="0" applyFont="1" applyBorder="1" applyAlignment="1">
      <alignment horizontal="center"/>
    </xf>
    <xf numFmtId="0" fontId="7" fillId="0" borderId="1" xfId="0" applyFont="1" applyBorder="1" applyAlignment="1">
      <alignment horizontal="left"/>
    </xf>
    <xf numFmtId="0" fontId="7" fillId="0" borderId="1" xfId="0" applyFont="1" applyBorder="1"/>
    <xf numFmtId="164" fontId="0" fillId="0" borderId="3" xfId="1" applyNumberFormat="1" applyFont="1" applyBorder="1" applyAlignment="1">
      <alignment horizontal="center" vertical="center"/>
    </xf>
    <xf numFmtId="164" fontId="0" fillId="0" borderId="2" xfId="1" applyNumberFormat="1" applyFont="1" applyBorder="1" applyAlignment="1">
      <alignment horizontal="center" vertical="center"/>
    </xf>
    <xf numFmtId="44" fontId="0" fillId="0" borderId="0" xfId="2" applyFont="1" applyBorder="1"/>
    <xf numFmtId="0" fontId="3" fillId="0" borderId="0" xfId="3" quotePrefix="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1" xfId="0" applyBorder="1" applyAlignment="1">
      <alignment wrapText="1"/>
    </xf>
    <xf numFmtId="0" fontId="2" fillId="0" borderId="7" xfId="0" applyFont="1" applyBorder="1" applyAlignment="1">
      <alignment horizontal="center"/>
    </xf>
    <xf numFmtId="0" fontId="2" fillId="0" borderId="7" xfId="0" applyFont="1" applyBorder="1"/>
    <xf numFmtId="44" fontId="2" fillId="0" borderId="5" xfId="2" applyFont="1" applyBorder="1"/>
    <xf numFmtId="44" fontId="0" fillId="0" borderId="0" xfId="2" applyFont="1" applyBorder="1" applyAlignment="1">
      <alignment horizontal="left"/>
    </xf>
    <xf numFmtId="44" fontId="0" fillId="0" borderId="1" xfId="2" applyFont="1" applyBorder="1" applyAlignment="1">
      <alignment horizontal="left"/>
    </xf>
    <xf numFmtId="0" fontId="0" fillId="0" borderId="0" xfId="0" applyAlignment="1">
      <alignment horizontal="left" vertical="center" wrapText="1"/>
    </xf>
    <xf numFmtId="3" fontId="0" fillId="0" borderId="3" xfId="0" applyNumberFormat="1" applyBorder="1" applyAlignment="1">
      <alignment horizontal="center" vertical="center"/>
    </xf>
    <xf numFmtId="44" fontId="0" fillId="0" borderId="0" xfId="2" applyFont="1" applyBorder="1" applyAlignment="1">
      <alignment horizontal="center" vertical="center"/>
    </xf>
    <xf numFmtId="44" fontId="0" fillId="0" borderId="4" xfId="2" applyFont="1" applyBorder="1" applyAlignment="1">
      <alignment horizontal="center" vertical="center"/>
    </xf>
    <xf numFmtId="0" fontId="0" fillId="0" borderId="0" xfId="0" applyFont="1"/>
    <xf numFmtId="0" fontId="0" fillId="0" borderId="0" xfId="0" applyAlignment="1">
      <alignment horizontal="left" vertical="center"/>
    </xf>
    <xf numFmtId="0" fontId="2" fillId="0" borderId="0" xfId="0" applyFont="1" applyAlignment="1">
      <alignment vertical="center"/>
    </xf>
    <xf numFmtId="0" fontId="0" fillId="0" borderId="3" xfId="0"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3" xfId="0" applyFont="1" applyBorder="1" applyAlignment="1">
      <alignment horizontal="center" vertical="center"/>
    </xf>
    <xf numFmtId="44" fontId="0" fillId="0" borderId="0" xfId="2" applyFont="1" applyBorder="1" applyAlignment="1">
      <alignment vertical="center"/>
    </xf>
    <xf numFmtId="0" fontId="8" fillId="0" borderId="0" xfId="0" applyFont="1" applyAlignment="1">
      <alignment horizontal="left" vertical="center" wrapText="1"/>
    </xf>
    <xf numFmtId="3" fontId="0" fillId="0" borderId="3" xfId="0" applyNumberFormat="1"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44" fontId="0" fillId="0" borderId="1" xfId="2" applyFont="1" applyBorder="1" applyAlignment="1">
      <alignment vertical="center"/>
    </xf>
    <xf numFmtId="44" fontId="0" fillId="0" borderId="2" xfId="2" applyNumberFormat="1" applyFont="1" applyBorder="1" applyAlignment="1">
      <alignment vertical="center"/>
    </xf>
    <xf numFmtId="44" fontId="0" fillId="0" borderId="5" xfId="2" applyFont="1" applyBorder="1" applyAlignment="1">
      <alignment vertical="center"/>
    </xf>
    <xf numFmtId="44" fontId="2" fillId="0" borderId="1" xfId="2" applyNumberFormat="1" applyFont="1" applyBorder="1" applyAlignment="1">
      <alignment vertical="center"/>
    </xf>
    <xf numFmtId="0" fontId="0" fillId="0" borderId="0" xfId="0" applyAlignment="1">
      <alignment horizontal="center"/>
    </xf>
    <xf numFmtId="0" fontId="0" fillId="0" borderId="3" xfId="0" applyBorder="1" applyAlignment="1">
      <alignment horizontal="center"/>
    </xf>
    <xf numFmtId="0" fontId="0" fillId="0" borderId="3" xfId="0" applyBorder="1" applyAlignment="1">
      <alignment horizontal="center" vertical="center"/>
    </xf>
    <xf numFmtId="0" fontId="0" fillId="0" borderId="0" xfId="0" applyBorder="1"/>
    <xf numFmtId="0" fontId="0" fillId="0" borderId="0" xfId="0" applyFont="1" applyAlignment="1">
      <alignment horizontal="left"/>
    </xf>
    <xf numFmtId="0" fontId="0" fillId="0" borderId="1" xfId="0" applyFont="1" applyBorder="1" applyAlignment="1">
      <alignment horizontal="left"/>
    </xf>
    <xf numFmtId="0" fontId="0" fillId="0" borderId="6" xfId="0"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44" fontId="0" fillId="0" borderId="2" xfId="2" applyFont="1" applyBorder="1" applyAlignment="1">
      <alignment vertical="center"/>
    </xf>
    <xf numFmtId="44" fontId="2" fillId="0" borderId="1" xfId="2" applyFont="1" applyBorder="1" applyAlignment="1">
      <alignment vertical="center"/>
    </xf>
    <xf numFmtId="0" fontId="0" fillId="0" borderId="0" xfId="0" applyFill="1"/>
    <xf numFmtId="0" fontId="0" fillId="0" borderId="1" xfId="0" applyBorder="1" applyAlignment="1">
      <alignment vertical="center" wrapText="1"/>
    </xf>
    <xf numFmtId="44" fontId="0" fillId="0" borderId="3" xfId="0" applyNumberFormat="1" applyBorder="1"/>
    <xf numFmtId="44" fontId="0" fillId="0" borderId="2" xfId="0" applyNumberFormat="1" applyBorder="1"/>
    <xf numFmtId="0" fontId="0" fillId="0" borderId="0" xfId="0"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oneCellAnchor>
    <xdr:from>
      <xdr:col>7</xdr:col>
      <xdr:colOff>85725</xdr:colOff>
      <xdr:row>1</xdr:row>
      <xdr:rowOff>19050</xdr:rowOff>
    </xdr:from>
    <xdr:ext cx="6629400" cy="2159053"/>
    <xdr:sp macro="" textlink="">
      <xdr:nvSpPr>
        <xdr:cNvPr id="2" name="TextBox 1">
          <a:extLst>
            <a:ext uri="{FF2B5EF4-FFF2-40B4-BE49-F238E27FC236}">
              <a16:creationId xmlns:a16="http://schemas.microsoft.com/office/drawing/2014/main" id="{64596B23-60BC-40C3-812A-C213E1F99447}"/>
            </a:ext>
          </a:extLst>
        </xdr:cNvPr>
        <xdr:cNvSpPr txBox="1"/>
      </xdr:nvSpPr>
      <xdr:spPr>
        <a:xfrm>
          <a:off x="9686925" y="257175"/>
          <a:ext cx="6629400" cy="2159053"/>
        </a:xfrm>
        <a:prstGeom prst="rect">
          <a:avLst/>
        </a:prstGeom>
        <a:solidFill>
          <a:sysClr val="window" lastClr="FFFFFF"/>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sng">
              <a:solidFill>
                <a:schemeClr val="tx1"/>
              </a:solidFill>
              <a:effectLst/>
              <a:latin typeface="+mn-lt"/>
              <a:ea typeface="+mn-ea"/>
              <a:cs typeface="+mn-cs"/>
            </a:rPr>
            <a:t>Bid Tabulations Disclaimer: </a:t>
          </a:r>
          <a:r>
            <a:rPr lang="en-US" sz="1100" b="0" i="1">
              <a:solidFill>
                <a:schemeClr val="tx1"/>
              </a:solidFill>
              <a:effectLst/>
              <a:latin typeface="+mn-lt"/>
              <a:ea typeface="+mn-ea"/>
              <a:cs typeface="+mn-cs"/>
            </a:rPr>
            <a:t>These spreadsheets include Bid Tabulations for various airport improvement projects that were received within the 2019 calendar year.  The Bid Tabulations were collected from airport consultants and do not represent all airport improvement projects conducted in the State during each calendar year. The Bid Tabulations shall serve as historical record only.  The Aeronautics Division makes no commitment or guarantee that estimates based on these historical prices will suffice as the Engineer’s Estimate nor result in award of any contract.  </a:t>
          </a:r>
        </a:p>
        <a:p>
          <a:endParaRPr lang="en-US" sz="1100" b="0" i="0">
            <a:solidFill>
              <a:schemeClr val="tx1"/>
            </a:solidFill>
            <a:effectLst/>
            <a:latin typeface="+mn-lt"/>
            <a:ea typeface="+mn-ea"/>
            <a:cs typeface="+mn-cs"/>
          </a:endParaRPr>
        </a:p>
        <a:p>
          <a:r>
            <a:rPr lang="en-US" sz="1100" b="0" i="1">
              <a:solidFill>
                <a:schemeClr val="tx1"/>
              </a:solidFill>
              <a:effectLst/>
              <a:latin typeface="+mn-lt"/>
              <a:ea typeface="+mn-ea"/>
              <a:cs typeface="+mn-cs"/>
            </a:rPr>
            <a:t>Unit prices are specific to each contract and can vary widely depending on various factors.  When developing an Opinion of Probable Cost for a project, it is recommended to develop cost-based estimates which include all costs for material, labor, supplies, equipment, subcontracts, overhead, markup, contract bonding, permitting, and taxes which are reasonably required to complete the work.</a:t>
          </a:r>
          <a:endParaRPr lang="en-US" sz="1100" b="0" i="0">
            <a:solidFill>
              <a:schemeClr val="tx1"/>
            </a:solidFill>
            <a:effectLst/>
            <a:latin typeface="+mn-lt"/>
            <a:ea typeface="+mn-ea"/>
            <a:cs typeface="+mn-cs"/>
          </a:endParaRPr>
        </a:p>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594CD012-5378-4A04-98E9-323278040298}"/>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CC19AF57-4B1F-4A2C-9D90-EC90DF6B25A3}"/>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A2FBF779-D123-404B-8ED3-AE753979F210}"/>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60660136-D2D0-4E76-8A0C-323C2E39AEE8}"/>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27DB7AE0-0FC1-4BC6-B735-321441812BEB}"/>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1543A951-1AFA-40EA-AFDF-6F71644B4FF6}"/>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333F2D55-BC0C-4B5D-AE1B-24F12CB15375}"/>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F444E9C6-520B-434B-A065-50271B936DF9}"/>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30BA4711-CEC9-4307-A02F-01DF784DF525}"/>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97C6F3A3-CA55-4D8B-84C9-B84A9C440BA1}"/>
            </a:ext>
          </a:extLst>
        </xdr:cNvPr>
        <xdr:cNvSpPr txBox="1"/>
      </xdr:nvSpPr>
      <xdr:spPr>
        <a:xfrm>
          <a:off x="5459730" y="198120"/>
          <a:ext cx="120586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72277D42-EDB5-44E9-B5AA-B07BCFB7ED5C}"/>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B3A93C86-08EC-4208-8E99-9EF0FF6594E6}"/>
            </a:ext>
          </a:extLst>
        </xdr:cNvPr>
        <xdr:cNvSpPr txBox="1"/>
      </xdr:nvSpPr>
      <xdr:spPr>
        <a:xfrm>
          <a:off x="5459730" y="198120"/>
          <a:ext cx="120586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47157C12-18C7-423A-979C-567AB5865809}"/>
            </a:ext>
          </a:extLst>
        </xdr:cNvPr>
        <xdr:cNvSpPr txBox="1"/>
      </xdr:nvSpPr>
      <xdr:spPr>
        <a:xfrm>
          <a:off x="5459730" y="198120"/>
          <a:ext cx="120586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DE941EFB-A2B0-433A-8F83-A757C4E89BAB}"/>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F8A54BD-8F16-49F8-98A1-69A38456EBA6}"/>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9E2802DC-62F9-4668-A315-3CA66C70B7DF}"/>
            </a:ext>
          </a:extLst>
        </xdr:cNvPr>
        <xdr:cNvSpPr txBox="1"/>
      </xdr:nvSpPr>
      <xdr:spPr>
        <a:xfrm>
          <a:off x="5459730" y="198120"/>
          <a:ext cx="120586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80865CCF-5F7B-4B40-9E66-10E6FDFF2783}"/>
            </a:ext>
          </a:extLst>
        </xdr:cNvPr>
        <xdr:cNvSpPr txBox="1"/>
      </xdr:nvSpPr>
      <xdr:spPr>
        <a:xfrm>
          <a:off x="5459730" y="198120"/>
          <a:ext cx="1205865" cy="40576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56409912-A3B5-4A8B-BC97-4B3871133216}"/>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D21CAE89-72F8-4FDF-AFD0-6CE6BB2417AF}"/>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DE31CA57-157B-49B8-9D5B-DB2EEA6BA4D3}"/>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1314450</xdr:colOff>
      <xdr:row>1</xdr:row>
      <xdr:rowOff>9525</xdr:rowOff>
    </xdr:from>
    <xdr:to>
      <xdr:col>6</xdr:col>
      <xdr:colOff>352425</xdr:colOff>
      <xdr:row>3</xdr:row>
      <xdr:rowOff>19050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FB2A77C1-EAFB-43E9-BF9F-A53AF0ECAE10}"/>
            </a:ext>
          </a:extLst>
        </xdr:cNvPr>
        <xdr:cNvSpPr txBox="1"/>
      </xdr:nvSpPr>
      <xdr:spPr>
        <a:xfrm>
          <a:off x="5276850" y="209550"/>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B4721C1B-9C18-4669-9D70-98E8E1F8C5E2}"/>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70100EB1-E2CD-49A5-8A73-E86689F4A011}"/>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ECC0BC00-C837-4A10-89A2-155A81544FCF}"/>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A379F300-71C4-44BE-9213-AD2600131A9D}"/>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19050</xdr:colOff>
      <xdr:row>1</xdr:row>
      <xdr:rowOff>0</xdr:rowOff>
    </xdr:from>
    <xdr:to>
      <xdr:col>8</xdr:col>
      <xdr:colOff>600075</xdr:colOff>
      <xdr:row>3</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E2F9BA88-06D9-462D-BC1E-6091FC567DAF}"/>
            </a:ext>
          </a:extLst>
        </xdr:cNvPr>
        <xdr:cNvSpPr txBox="1"/>
      </xdr:nvSpPr>
      <xdr:spPr>
        <a:xfrm>
          <a:off x="5334000" y="200025"/>
          <a:ext cx="1190625" cy="409575"/>
        </a:xfrm>
        <a:prstGeom prst="rect">
          <a:avLst/>
        </a:prstGeom>
        <a:solidFill>
          <a:schemeClr val="tx2">
            <a:lumMod val="20000"/>
            <a:lumOff val="80000"/>
          </a:schemeClr>
        </a:solidFill>
        <a:ln w="19050"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a:t>BACK TO INDEX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26"/>
  <sheetViews>
    <sheetView tabSelected="1" workbookViewId="0"/>
  </sheetViews>
  <sheetFormatPr defaultRowHeight="15" x14ac:dyDescent="0.25"/>
  <cols>
    <col min="1" max="1" width="11" style="2" bestFit="1" customWidth="1"/>
    <col min="2" max="2" width="24.5703125" bestFit="1" customWidth="1"/>
    <col min="3" max="3" width="33" customWidth="1"/>
    <col min="4" max="4" width="41.7109375" bestFit="1" customWidth="1"/>
    <col min="5" max="5" width="15.42578125" style="2" customWidth="1"/>
    <col min="6" max="6" width="9.140625" style="2"/>
  </cols>
  <sheetData>
    <row r="1" spans="1:6" ht="18.75" x14ac:dyDescent="0.3">
      <c r="A1" s="52" t="s">
        <v>0</v>
      </c>
      <c r="B1" s="53" t="s">
        <v>4</v>
      </c>
      <c r="C1" s="54" t="s">
        <v>5</v>
      </c>
      <c r="D1" s="54" t="s">
        <v>6</v>
      </c>
      <c r="E1" s="52" t="s">
        <v>3</v>
      </c>
      <c r="F1" s="52" t="s">
        <v>7</v>
      </c>
    </row>
    <row r="2" spans="1:6" x14ac:dyDescent="0.25">
      <c r="A2" s="2" t="s">
        <v>23</v>
      </c>
      <c r="B2" t="str">
        <f>VLOOKUP($A2,Data!$A$2:$D$80,3)</f>
        <v>Lawrenceburg</v>
      </c>
      <c r="C2" t="str">
        <f>VLOOKUP($A2,Data!$A$2:$D$80,4)</f>
        <v>Lawrenceburg-Lawrence County</v>
      </c>
      <c r="D2" t="s">
        <v>672</v>
      </c>
      <c r="E2" s="2" t="s">
        <v>712</v>
      </c>
      <c r="F2" s="29" t="s">
        <v>348</v>
      </c>
    </row>
    <row r="3" spans="1:6" x14ac:dyDescent="0.25">
      <c r="A3" s="2" t="s">
        <v>25</v>
      </c>
      <c r="B3" t="str">
        <f>VLOOKUP($A3,Data!$A$2:$D$80,3)</f>
        <v>Tazewell</v>
      </c>
      <c r="C3" t="str">
        <f>VLOOKUP($A3,Data!$A$2:$D$80,4)</f>
        <v>New Tazewell Municipal</v>
      </c>
      <c r="D3" t="s">
        <v>304</v>
      </c>
      <c r="E3" s="2" t="s">
        <v>305</v>
      </c>
      <c r="F3" s="29" t="s">
        <v>348</v>
      </c>
    </row>
    <row r="4" spans="1:6" x14ac:dyDescent="0.25">
      <c r="A4" s="2" t="s">
        <v>41</v>
      </c>
      <c r="B4" t="str">
        <f>VLOOKUP($A4,Data!$A$2:$D$80,3)</f>
        <v>Somerville</v>
      </c>
      <c r="C4" t="str">
        <f>VLOOKUP($A4,Data!$A$2:$D$80,4)</f>
        <v>Fayette County</v>
      </c>
      <c r="D4" t="s">
        <v>461</v>
      </c>
      <c r="E4" s="2" t="s">
        <v>462</v>
      </c>
      <c r="F4" s="29" t="s">
        <v>348</v>
      </c>
    </row>
    <row r="5" spans="1:6" x14ac:dyDescent="0.25">
      <c r="A5" s="2" t="s">
        <v>42</v>
      </c>
      <c r="B5" t="str">
        <f>VLOOKUP($A5,Data!$A$2:$D$80,3)</f>
        <v>Fayetteville</v>
      </c>
      <c r="C5" t="str">
        <f>VLOOKUP($A5,Data!$A$2:$D$80,4)</f>
        <v>Fayetteville Municipal</v>
      </c>
      <c r="D5" t="s">
        <v>355</v>
      </c>
      <c r="E5" s="2" t="s">
        <v>356</v>
      </c>
      <c r="F5" s="29" t="s">
        <v>348</v>
      </c>
    </row>
    <row r="6" spans="1:6" x14ac:dyDescent="0.25">
      <c r="A6" s="2" t="s">
        <v>42</v>
      </c>
      <c r="B6" t="str">
        <f>VLOOKUP($A6,Data!$A$2:$D$80,3)</f>
        <v>Fayetteville</v>
      </c>
      <c r="C6" t="str">
        <f>VLOOKUP($A6,Data!$A$2:$D$80,4)</f>
        <v>Fayetteville Municipal</v>
      </c>
      <c r="D6" t="s">
        <v>357</v>
      </c>
      <c r="E6" s="2" t="s">
        <v>356</v>
      </c>
      <c r="F6" s="29" t="s">
        <v>348</v>
      </c>
    </row>
    <row r="7" spans="1:6" x14ac:dyDescent="0.25">
      <c r="A7" s="2" t="s">
        <v>44</v>
      </c>
      <c r="B7" t="str">
        <f>VLOOKUP($A7,Data!$A$2:$D$80,3)</f>
        <v>Centerville</v>
      </c>
      <c r="C7" t="str">
        <f>VLOOKUP($A7,Data!$A$2:$D$80,4)</f>
        <v>Centerville Municipal</v>
      </c>
      <c r="D7" t="s">
        <v>517</v>
      </c>
      <c r="E7" s="2" t="s">
        <v>518</v>
      </c>
      <c r="F7" s="29" t="s">
        <v>348</v>
      </c>
    </row>
    <row r="8" spans="1:6" x14ac:dyDescent="0.25">
      <c r="A8" s="2" t="s">
        <v>45</v>
      </c>
      <c r="B8" t="str">
        <f>VLOOKUP($A8,Data!$A$2:$D$80,3)</f>
        <v>Sevierville</v>
      </c>
      <c r="C8" t="str">
        <f>VLOOKUP($A8,Data!$A$2:$D$80,4)</f>
        <v>Gatlinburg-Pigeon Forge</v>
      </c>
      <c r="D8" t="s">
        <v>566</v>
      </c>
      <c r="E8" s="2" t="s">
        <v>567</v>
      </c>
      <c r="F8" s="29" t="s">
        <v>348</v>
      </c>
    </row>
    <row r="9" spans="1:6" x14ac:dyDescent="0.25">
      <c r="A9" s="2" t="s">
        <v>45</v>
      </c>
      <c r="B9" t="str">
        <f>VLOOKUP($A9,Data!$A$2:$D$80,3)</f>
        <v>Sevierville</v>
      </c>
      <c r="C9" t="str">
        <f>VLOOKUP($A9,Data!$A$2:$D$80,4)</f>
        <v>Gatlinburg-Pigeon Forge</v>
      </c>
      <c r="D9" t="s">
        <v>304</v>
      </c>
      <c r="E9" s="2" t="s">
        <v>600</v>
      </c>
      <c r="F9" s="29" t="s">
        <v>348</v>
      </c>
    </row>
    <row r="10" spans="1:6" x14ac:dyDescent="0.25">
      <c r="A10" s="2" t="s">
        <v>47</v>
      </c>
      <c r="B10" t="str">
        <f>VLOOKUP($A10,Data!$A$2:$D$80,3)</f>
        <v>Huntingdon</v>
      </c>
      <c r="C10" t="str">
        <f>VLOOKUP($A10,Data!$A$2:$D$80,4)</f>
        <v>Carroll County</v>
      </c>
      <c r="D10" t="s">
        <v>617</v>
      </c>
      <c r="E10" s="2" t="s">
        <v>618</v>
      </c>
      <c r="F10" s="58" t="s">
        <v>348</v>
      </c>
    </row>
    <row r="11" spans="1:6" x14ac:dyDescent="0.25">
      <c r="A11" s="2" t="s">
        <v>49</v>
      </c>
      <c r="B11" t="str">
        <f>VLOOKUP($A11,Data!$A$2:$D$80,3)</f>
        <v>Nashville</v>
      </c>
      <c r="C11" t="str">
        <f>VLOOKUP($A11,Data!$A$2:$D$80,4)</f>
        <v>John C. Tune</v>
      </c>
      <c r="D11" t="s">
        <v>672</v>
      </c>
      <c r="E11" s="2" t="s">
        <v>673</v>
      </c>
      <c r="F11" s="29" t="s">
        <v>348</v>
      </c>
    </row>
    <row r="12" spans="1:6" x14ac:dyDescent="0.25">
      <c r="A12" s="2" t="s">
        <v>55</v>
      </c>
      <c r="B12" t="str">
        <f>VLOOKUP($A12,Data!$A$2:$D$80,3)</f>
        <v>Linden</v>
      </c>
      <c r="C12" t="str">
        <f>VLOOKUP($A12,Data!$A$2:$D$80,4)</f>
        <v>James Tucker Airport</v>
      </c>
      <c r="D12" t="s">
        <v>832</v>
      </c>
      <c r="E12" s="2" t="s">
        <v>833</v>
      </c>
      <c r="F12" s="29" t="s">
        <v>348</v>
      </c>
    </row>
    <row r="13" spans="1:6" x14ac:dyDescent="0.25">
      <c r="A13" s="2" t="s">
        <v>59</v>
      </c>
      <c r="B13" t="str">
        <f>VLOOKUP($A13,Data!$A$2:$D$80,3)</f>
        <v>Lebanon</v>
      </c>
      <c r="C13" t="str">
        <f>VLOOKUP($A13,Data!$A$2:$D$80,4)</f>
        <v>Lebanon Municipal</v>
      </c>
      <c r="D13" t="s">
        <v>747</v>
      </c>
      <c r="E13" s="2" t="s">
        <v>748</v>
      </c>
      <c r="F13" s="29" t="s">
        <v>348</v>
      </c>
    </row>
    <row r="14" spans="1:6" x14ac:dyDescent="0.25">
      <c r="A14" s="2" t="s">
        <v>63</v>
      </c>
      <c r="B14" t="str">
        <f>VLOOKUP($A14,Data!$A$2:$D$80,3)</f>
        <v>Jackson</v>
      </c>
      <c r="C14" t="str">
        <f>VLOOKUP($A14,Data!$A$2:$D$80,4)</f>
        <v>McKellar-Sipes Regional</v>
      </c>
      <c r="D14" t="s">
        <v>634</v>
      </c>
      <c r="E14" s="2" t="s">
        <v>636</v>
      </c>
      <c r="F14" s="29" t="s">
        <v>348</v>
      </c>
    </row>
    <row r="15" spans="1:6" x14ac:dyDescent="0.25">
      <c r="A15" s="2" t="s">
        <v>63</v>
      </c>
      <c r="B15" t="str">
        <f>VLOOKUP($A15,Data!$A$2:$D$80,3)</f>
        <v>Jackson</v>
      </c>
      <c r="C15" t="str">
        <f>VLOOKUP($A15,Data!$A$2:$D$80,4)</f>
        <v>McKellar-Sipes Regional</v>
      </c>
      <c r="D15" t="s">
        <v>635</v>
      </c>
      <c r="E15" s="2" t="s">
        <v>650</v>
      </c>
      <c r="F15" s="29" t="s">
        <v>348</v>
      </c>
    </row>
    <row r="16" spans="1:6" x14ac:dyDescent="0.25">
      <c r="A16" s="2" t="s">
        <v>65</v>
      </c>
      <c r="B16" t="str">
        <f>VLOOKUP($A16,Data!$A$2:$D$80,3)</f>
        <v>Madisonville</v>
      </c>
      <c r="C16" t="str">
        <f>VLOOKUP($A16,Data!$A$2:$D$80,4)</f>
        <v>Monroe County</v>
      </c>
      <c r="D16" t="s">
        <v>851</v>
      </c>
      <c r="E16" s="2" t="s">
        <v>852</v>
      </c>
      <c r="F16" s="29" t="s">
        <v>348</v>
      </c>
    </row>
    <row r="17" spans="1:6" x14ac:dyDescent="0.25">
      <c r="A17" s="2" t="s">
        <v>66</v>
      </c>
      <c r="B17" t="str">
        <f>VLOOKUP($A17,Data!$A$2:$D$80,3)</f>
        <v>Morristown</v>
      </c>
      <c r="C17" t="str">
        <f>VLOOKUP($A17,Data!$A$2:$D$80,4)</f>
        <v>Moore-Murrell Field</v>
      </c>
      <c r="D17" t="s">
        <v>968</v>
      </c>
      <c r="E17" s="2" t="s">
        <v>969</v>
      </c>
      <c r="F17" s="29" t="s">
        <v>348</v>
      </c>
    </row>
    <row r="18" spans="1:6" x14ac:dyDescent="0.25">
      <c r="A18" s="2" t="s">
        <v>67</v>
      </c>
      <c r="B18" t="str">
        <f>VLOOKUP($A18,Data!$A$2:$D$80,3)</f>
        <v>Smyrna</v>
      </c>
      <c r="C18" t="str">
        <f>VLOOKUP($A18,Data!$A$2:$D$80,4)</f>
        <v>Smyrna Airport</v>
      </c>
      <c r="D18" t="s">
        <v>1049</v>
      </c>
      <c r="E18" s="2" t="s">
        <v>1050</v>
      </c>
      <c r="F18" s="29" t="s">
        <v>348</v>
      </c>
    </row>
    <row r="19" spans="1:6" x14ac:dyDescent="0.25">
      <c r="A19" s="2" t="s">
        <v>67</v>
      </c>
      <c r="B19" t="str">
        <f>VLOOKUP($A19,Data!$A$2:$D$80,3)</f>
        <v>Smyrna</v>
      </c>
      <c r="C19" t="str">
        <f>VLOOKUP($A19,Data!$A$2:$D$80,4)</f>
        <v>Smyrna Airport</v>
      </c>
      <c r="D19" t="s">
        <v>1081</v>
      </c>
      <c r="E19" s="2" t="s">
        <v>1063</v>
      </c>
      <c r="F19" s="29" t="s">
        <v>348</v>
      </c>
    </row>
    <row r="20" spans="1:6" x14ac:dyDescent="0.25">
      <c r="A20" s="2" t="s">
        <v>67</v>
      </c>
      <c r="B20" t="str">
        <f>VLOOKUP($A20,Data!$A$2:$D$80,3)</f>
        <v>Smyrna</v>
      </c>
      <c r="C20" t="str">
        <f>VLOOKUP($A20,Data!$A$2:$D$80,4)</f>
        <v>Smyrna Airport</v>
      </c>
      <c r="D20" t="s">
        <v>1082</v>
      </c>
      <c r="E20" s="2" t="s">
        <v>1083</v>
      </c>
      <c r="F20" s="29" t="s">
        <v>348</v>
      </c>
    </row>
    <row r="21" spans="1:6" x14ac:dyDescent="0.25">
      <c r="A21" s="2" t="s">
        <v>75</v>
      </c>
      <c r="B21" t="str">
        <f>VLOOKUP($A21,Data!$A$2:$D$80,3)</f>
        <v>Cleveland</v>
      </c>
      <c r="C21" t="str">
        <f>VLOOKUP($A21,Data!$A$2:$D$80,4)</f>
        <v>Cleveland Regional Jetport</v>
      </c>
      <c r="D21" t="s">
        <v>329</v>
      </c>
      <c r="E21" s="2" t="s">
        <v>330</v>
      </c>
      <c r="F21" s="29" t="s">
        <v>348</v>
      </c>
    </row>
    <row r="22" spans="1:6" x14ac:dyDescent="0.25">
      <c r="A22" s="2" t="s">
        <v>76</v>
      </c>
      <c r="B22" t="str">
        <f>VLOOKUP($A22,Data!$A$2:$D$80,3)</f>
        <v>Oneida</v>
      </c>
      <c r="C22" t="str">
        <f>VLOOKUP($A22,Data!$A$2:$D$80,4)</f>
        <v>Scott Municipal</v>
      </c>
      <c r="D22" t="s">
        <v>672</v>
      </c>
      <c r="E22" s="2" t="s">
        <v>976</v>
      </c>
      <c r="F22" s="29" t="s">
        <v>348</v>
      </c>
    </row>
    <row r="23" spans="1:6" x14ac:dyDescent="0.25">
      <c r="A23" s="2" t="s">
        <v>77</v>
      </c>
      <c r="B23" t="str">
        <f>VLOOKUP($A23,Data!$A$2:$D$80,3)</f>
        <v>Savannah</v>
      </c>
      <c r="C23" t="str">
        <f>VLOOKUP($A23,Data!$A$2:$D$80,4)</f>
        <v>Savannah-Hardin County</v>
      </c>
      <c r="D23" t="s">
        <v>1102</v>
      </c>
      <c r="E23" s="2" t="s">
        <v>1103</v>
      </c>
      <c r="F23" s="29" t="s">
        <v>348</v>
      </c>
    </row>
    <row r="24" spans="1:6" x14ac:dyDescent="0.25">
      <c r="A24" s="2" t="s">
        <v>79</v>
      </c>
      <c r="B24" t="str">
        <f>VLOOKUP($A24,Data!$A$2:$D$80,3)</f>
        <v>Shelbyville</v>
      </c>
      <c r="C24" t="str">
        <f>VLOOKUP($A24,Data!$A$2:$D$80,4)</f>
        <v>Bomar Field-Shelbyville Municipal</v>
      </c>
      <c r="D24" t="s">
        <v>991</v>
      </c>
      <c r="E24" s="2" t="s">
        <v>1233</v>
      </c>
      <c r="F24" s="29" t="s">
        <v>348</v>
      </c>
    </row>
    <row r="25" spans="1:6" x14ac:dyDescent="0.25">
      <c r="A25" s="2" t="s">
        <v>83</v>
      </c>
      <c r="B25" t="str">
        <f>VLOOKUP($A25,Data!$A$2:$D$80,3)</f>
        <v>Bristol/Johnson/Kingsport</v>
      </c>
      <c r="C25" t="str">
        <f>VLOOKUP($A25,Data!$A$2:$D$80,4)</f>
        <v>Tri-Cities Regional</v>
      </c>
      <c r="D25" t="s">
        <v>1175</v>
      </c>
      <c r="E25" s="2" t="s">
        <v>1176</v>
      </c>
      <c r="F25" s="29" t="s">
        <v>348</v>
      </c>
    </row>
    <row r="26" spans="1:6" x14ac:dyDescent="0.25">
      <c r="A26" s="2" t="s">
        <v>90</v>
      </c>
      <c r="B26" t="str">
        <f>VLOOKUP($A26,Data!$A$2:$D$80,3)</f>
        <v>Gallatin</v>
      </c>
      <c r="C26" t="str">
        <f>VLOOKUP($A26,Data!$A$2:$D$80,4)</f>
        <v>Music City Executive</v>
      </c>
      <c r="D26" t="s">
        <v>488</v>
      </c>
      <c r="E26" s="2" t="s">
        <v>489</v>
      </c>
      <c r="F26" s="29" t="s">
        <v>348</v>
      </c>
    </row>
  </sheetData>
  <sortState xmlns:xlrd2="http://schemas.microsoft.com/office/spreadsheetml/2017/richdata2" ref="A2:F26">
    <sortCondition ref="A2"/>
  </sortState>
  <hyperlinks>
    <hyperlink ref="F3" location="'3A2'!A1" display="LINK" xr:uid="{D9E625B7-AC1B-4904-90D5-A03BC019E0DA}"/>
    <hyperlink ref="F21" location="RZR!A1" display="LINK" xr:uid="{5B9CB96D-813C-4A0C-8F3A-6C336D9A3C97}"/>
    <hyperlink ref="F5" location="'FYM (1)'!A1" display="LINK" xr:uid="{EA5B9421-7A15-4053-99CA-5C5949F8CC12}"/>
    <hyperlink ref="F6" location="'FYM (2)'!A1" display="LINK" xr:uid="{8930693D-929C-48A1-A8C2-5B406010D12A}"/>
    <hyperlink ref="F4" location="FYE!A1" display="LINK" xr:uid="{88921AEE-1DB4-4986-94B2-55233149E11B}"/>
    <hyperlink ref="F26" location="XNX!A1" display="LINK" xr:uid="{A7AD8A27-CD3C-4C71-B1F9-D816445AE443}"/>
    <hyperlink ref="F7" location="GHM!A1" display="LINK" xr:uid="{591A92A5-7C1B-4F5D-AE97-F3169345ED67}"/>
    <hyperlink ref="F8" location="'GKT (1)'!A1" display="LINK" xr:uid="{A6E660D9-4829-487D-80D6-70844CD902ED}"/>
    <hyperlink ref="F9" location="'GKT (2)'!A1" display="LINK" xr:uid="{A4151071-7F29-4AFE-B3E6-BA31FAAB548D}"/>
    <hyperlink ref="F10" location="HZD!A1" display="LINK" xr:uid="{64B5A077-723D-4CB6-AB89-58DF6FFCAAB4}"/>
    <hyperlink ref="F14" location="'MKL (1)'!A1" display="LINK" xr:uid="{4643F282-3867-403D-92F5-B474FC305839}"/>
    <hyperlink ref="F15" location="'MKL (2)'!A1" display="LINK" xr:uid="{F4A700C6-C1C6-43D7-B59D-66CD008C072B}"/>
    <hyperlink ref="F11" location="JWN!A1" display="LINK" xr:uid="{1C735D94-F961-414C-AF1F-C927CCCF02F6}"/>
    <hyperlink ref="F2" location="'2M2'!A1" display="LINK" xr:uid="{DB4EA586-9404-4AE4-8082-3C322B65733A}"/>
    <hyperlink ref="F13" location="'M54'!A1" display="LINK" xr:uid="{18BA311B-9300-4020-8814-0F9121A2F058}"/>
    <hyperlink ref="F12" location="'M15'!A1" display="LINK" xr:uid="{BCF4604C-A068-4E13-A4DC-045695DDC15B}"/>
    <hyperlink ref="F16" location="MNV!A1" display="LINK" xr:uid="{1F6A2AAC-4AAD-4449-86E3-CCB99D7A000E}"/>
    <hyperlink ref="F17" location="MOR!A1" display="LINK" xr:uid="{45151618-68E1-44F9-AD78-E774B616FA41}"/>
    <hyperlink ref="F22" location="SCX!A1" display="LINK" xr:uid="{6816290C-5880-4BD8-81E5-9060635A3FD8}"/>
    <hyperlink ref="F24" location="SYI!A1" display="LINK" xr:uid="{6D5935B0-372D-4C30-A719-7CF4D5248719}"/>
    <hyperlink ref="F18" location="'MQY (1)'!A1" display="LINK" xr:uid="{A44801BA-F4C6-4BE7-A507-A1186A234C54}"/>
    <hyperlink ref="F19" location="'MQY (2)'!A1" display="LINK" xr:uid="{83A39239-4242-4145-BF5B-1D0BE3D25FBF}"/>
    <hyperlink ref="F20" location="'MQY (3)'!A1" display="LINK" xr:uid="{AE5FB90C-FD94-48AA-84BD-9D831BC45F27}"/>
    <hyperlink ref="F23" location="SNH!A1" display="LINK" xr:uid="{AC6B695E-F6D1-4188-A234-1D17D47ED3B6}"/>
    <hyperlink ref="F25" location="TRI!A1" display="LINK" xr:uid="{92D2D8DA-50A4-41A8-952E-F35CEFFFCA15}"/>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14AC-431D-400F-8D68-CA23D0614888}">
  <sheetPr codeName="Sheet11"/>
  <dimension ref="A1:Q29"/>
  <sheetViews>
    <sheetView workbookViewId="0"/>
  </sheetViews>
  <sheetFormatPr defaultRowHeight="15" x14ac:dyDescent="0.25"/>
  <cols>
    <col min="2" max="2" width="14" customWidth="1"/>
    <col min="3" max="3" width="9.140625" customWidth="1"/>
    <col min="4" max="4" width="16" customWidth="1"/>
    <col min="5" max="5" width="11.140625" customWidth="1"/>
    <col min="6" max="6" width="46.7109375" bestFit="1" customWidth="1"/>
    <col min="7" max="8" width="9.140625" style="2"/>
    <col min="9" max="16" width="14.28515625" customWidth="1"/>
    <col min="17" max="17" width="17" bestFit="1" customWidth="1"/>
  </cols>
  <sheetData>
    <row r="1" spans="1:17" ht="15.75" x14ac:dyDescent="0.25">
      <c r="A1" s="6" t="s">
        <v>326</v>
      </c>
      <c r="B1" t="s">
        <v>45</v>
      </c>
      <c r="D1" s="6" t="s">
        <v>323</v>
      </c>
      <c r="E1" t="str">
        <f>VLOOKUP($B$1,Data!$A$2:$E$80,2)</f>
        <v>Sevier</v>
      </c>
    </row>
    <row r="2" spans="1:17" ht="15.75" x14ac:dyDescent="0.25">
      <c r="A2" s="6" t="s">
        <v>325</v>
      </c>
      <c r="B2" t="str">
        <f>VLOOKUP($B$1,Data!$A$2:$E$80,3)</f>
        <v>Sevierville</v>
      </c>
      <c r="D2" s="6" t="s">
        <v>322</v>
      </c>
      <c r="E2" t="str">
        <f>VLOOKUP($B$1,Data!$A$2:$E$80,5)</f>
        <v>East</v>
      </c>
    </row>
    <row r="3" spans="1:17" ht="15.75" x14ac:dyDescent="0.25">
      <c r="A3" s="6" t="s">
        <v>324</v>
      </c>
      <c r="B3" t="str">
        <f>VLOOKUP($B$1,Data!$A$2:$E$80,4)</f>
        <v>Gatlinburg-Pigeon Forge</v>
      </c>
    </row>
    <row r="5" spans="1:17" ht="15.75" x14ac:dyDescent="0.25">
      <c r="A5" s="6" t="s">
        <v>321</v>
      </c>
      <c r="C5" t="str">
        <f>Index!D9</f>
        <v>Security Fencing</v>
      </c>
    </row>
    <row r="6" spans="1:17" ht="15.75" x14ac:dyDescent="0.25">
      <c r="A6" s="6" t="s">
        <v>327</v>
      </c>
      <c r="B6" t="str">
        <f>Index!E9</f>
        <v>78-555-0199-19</v>
      </c>
    </row>
    <row r="7" spans="1:17" ht="15.75" x14ac:dyDescent="0.25">
      <c r="A7" s="6" t="s">
        <v>320</v>
      </c>
      <c r="B7" s="7">
        <v>43726</v>
      </c>
    </row>
    <row r="9" spans="1:17" x14ac:dyDescent="0.25">
      <c r="E9" s="8" t="s">
        <v>306</v>
      </c>
      <c r="F9" s="8" t="s">
        <v>307</v>
      </c>
      <c r="G9" s="2" t="s">
        <v>308</v>
      </c>
      <c r="H9" s="16" t="s">
        <v>309</v>
      </c>
      <c r="I9" s="105" t="s">
        <v>596</v>
      </c>
      <c r="J9" s="106"/>
      <c r="K9" s="107" t="s">
        <v>597</v>
      </c>
      <c r="L9" s="106"/>
      <c r="M9" s="107" t="s">
        <v>598</v>
      </c>
      <c r="N9" s="106"/>
      <c r="O9" s="107" t="s">
        <v>599</v>
      </c>
      <c r="P9" s="106"/>
      <c r="Q9" s="5" t="s">
        <v>319</v>
      </c>
    </row>
    <row r="10" spans="1:17" x14ac:dyDescent="0.25">
      <c r="H10" s="16"/>
      <c r="I10" s="47" t="s">
        <v>315</v>
      </c>
      <c r="J10" s="25" t="s">
        <v>316</v>
      </c>
      <c r="K10" s="24" t="s">
        <v>315</v>
      </c>
      <c r="L10" s="25" t="s">
        <v>316</v>
      </c>
      <c r="M10" s="24" t="s">
        <v>315</v>
      </c>
      <c r="N10" s="25" t="s">
        <v>316</v>
      </c>
      <c r="O10" s="24" t="s">
        <v>315</v>
      </c>
      <c r="P10" s="25" t="s">
        <v>316</v>
      </c>
    </row>
    <row r="11" spans="1:17" x14ac:dyDescent="0.25">
      <c r="E11" t="s">
        <v>331</v>
      </c>
      <c r="F11" t="s">
        <v>464</v>
      </c>
      <c r="G11" s="2" t="s">
        <v>313</v>
      </c>
      <c r="H11" s="16">
        <v>1</v>
      </c>
      <c r="I11" s="57">
        <v>30000</v>
      </c>
      <c r="J11" s="21">
        <f>I11*$H11</f>
        <v>30000</v>
      </c>
      <c r="K11" s="20">
        <v>50000</v>
      </c>
      <c r="L11" s="21">
        <f>K11*$H11</f>
        <v>50000</v>
      </c>
      <c r="M11" s="20">
        <v>57000</v>
      </c>
      <c r="N11" s="21">
        <f>M11*$H11</f>
        <v>57000</v>
      </c>
      <c r="O11" s="20">
        <v>25000</v>
      </c>
      <c r="P11" s="21">
        <f>O11*$H11</f>
        <v>25000</v>
      </c>
      <c r="Q11" s="30">
        <f>AVERAGE(I11,K11,M11,O11)</f>
        <v>40500</v>
      </c>
    </row>
    <row r="12" spans="1:17" x14ac:dyDescent="0.25">
      <c r="E12" t="s">
        <v>568</v>
      </c>
      <c r="F12" t="s">
        <v>569</v>
      </c>
      <c r="G12" s="2" t="s">
        <v>313</v>
      </c>
      <c r="H12" s="16">
        <v>1</v>
      </c>
      <c r="I12" s="57">
        <v>30000</v>
      </c>
      <c r="J12" s="21">
        <f t="shared" ref="J12:J27" si="0">I12*$H12</f>
        <v>30000</v>
      </c>
      <c r="K12" s="20">
        <v>25000</v>
      </c>
      <c r="L12" s="21">
        <f t="shared" ref="L12:L28" si="1">K12*$H12</f>
        <v>25000</v>
      </c>
      <c r="M12" s="20">
        <v>35000</v>
      </c>
      <c r="N12" s="21">
        <f t="shared" ref="N12:N28" si="2">M12*$H12</f>
        <v>35000</v>
      </c>
      <c r="O12" s="20">
        <v>5000</v>
      </c>
      <c r="P12" s="21">
        <f t="shared" ref="P12:P28" si="3">O12*$H12</f>
        <v>5000</v>
      </c>
      <c r="Q12" s="30">
        <f t="shared" ref="Q12:Q28" si="4">AVERAGE(I12,K12,M12,O12)</f>
        <v>23750</v>
      </c>
    </row>
    <row r="13" spans="1:17" x14ac:dyDescent="0.25">
      <c r="E13" t="s">
        <v>570</v>
      </c>
      <c r="F13" t="s">
        <v>571</v>
      </c>
      <c r="G13" s="2" t="s">
        <v>313</v>
      </c>
      <c r="H13" s="16">
        <v>1</v>
      </c>
      <c r="I13" s="57">
        <v>500</v>
      </c>
      <c r="J13" s="21">
        <f t="shared" si="0"/>
        <v>500</v>
      </c>
      <c r="K13" s="20">
        <v>10000</v>
      </c>
      <c r="L13" s="21">
        <f t="shared" si="1"/>
        <v>10000</v>
      </c>
      <c r="M13" s="20">
        <v>20000</v>
      </c>
      <c r="N13" s="21">
        <f t="shared" si="2"/>
        <v>20000</v>
      </c>
      <c r="O13" s="20">
        <v>5000</v>
      </c>
      <c r="P13" s="21">
        <f t="shared" si="3"/>
        <v>5000</v>
      </c>
      <c r="Q13" s="30">
        <f t="shared" si="4"/>
        <v>8875</v>
      </c>
    </row>
    <row r="14" spans="1:17" x14ac:dyDescent="0.25">
      <c r="E14" t="s">
        <v>572</v>
      </c>
      <c r="F14" t="s">
        <v>573</v>
      </c>
      <c r="G14" s="2" t="s">
        <v>313</v>
      </c>
      <c r="H14" s="16">
        <v>1</v>
      </c>
      <c r="I14" s="57">
        <v>20000</v>
      </c>
      <c r="J14" s="21">
        <f t="shared" si="0"/>
        <v>20000</v>
      </c>
      <c r="K14" s="20">
        <v>7500</v>
      </c>
      <c r="L14" s="21">
        <f t="shared" si="1"/>
        <v>7500</v>
      </c>
      <c r="M14" s="20">
        <v>12012</v>
      </c>
      <c r="N14" s="21">
        <f t="shared" si="2"/>
        <v>12012</v>
      </c>
      <c r="O14" s="20">
        <v>10600</v>
      </c>
      <c r="P14" s="21">
        <f t="shared" si="3"/>
        <v>10600</v>
      </c>
      <c r="Q14" s="30">
        <f t="shared" si="4"/>
        <v>12528</v>
      </c>
    </row>
    <row r="15" spans="1:17" x14ac:dyDescent="0.25">
      <c r="E15" t="s">
        <v>368</v>
      </c>
      <c r="F15" t="s">
        <v>574</v>
      </c>
      <c r="G15" s="2" t="s">
        <v>312</v>
      </c>
      <c r="H15" s="16">
        <v>990</v>
      </c>
      <c r="I15" s="57">
        <v>4</v>
      </c>
      <c r="J15" s="21">
        <f t="shared" si="0"/>
        <v>3960</v>
      </c>
      <c r="K15" s="20">
        <v>6</v>
      </c>
      <c r="L15" s="21">
        <f t="shared" si="1"/>
        <v>5940</v>
      </c>
      <c r="M15" s="20">
        <v>4.3499999999999996</v>
      </c>
      <c r="N15" s="21">
        <f t="shared" si="2"/>
        <v>4306.5</v>
      </c>
      <c r="O15" s="20">
        <v>5.05</v>
      </c>
      <c r="P15" s="21">
        <f t="shared" si="3"/>
        <v>4999.5</v>
      </c>
      <c r="Q15" s="30">
        <f t="shared" si="4"/>
        <v>4.8499999999999996</v>
      </c>
    </row>
    <row r="16" spans="1:17" x14ac:dyDescent="0.25">
      <c r="E16" t="s">
        <v>365</v>
      </c>
      <c r="F16" t="s">
        <v>543</v>
      </c>
      <c r="G16" s="2" t="s">
        <v>415</v>
      </c>
      <c r="H16" s="27">
        <v>3990</v>
      </c>
      <c r="I16" s="57">
        <v>14</v>
      </c>
      <c r="J16" s="21">
        <f t="shared" si="0"/>
        <v>55860</v>
      </c>
      <c r="K16" s="20">
        <v>15</v>
      </c>
      <c r="L16" s="21">
        <f t="shared" si="1"/>
        <v>59850</v>
      </c>
      <c r="M16" s="20">
        <v>24</v>
      </c>
      <c r="N16" s="21">
        <f t="shared" si="2"/>
        <v>95760</v>
      </c>
      <c r="O16" s="20">
        <v>31</v>
      </c>
      <c r="P16" s="21">
        <f t="shared" si="3"/>
        <v>123690</v>
      </c>
      <c r="Q16" s="30">
        <f t="shared" si="4"/>
        <v>21</v>
      </c>
    </row>
    <row r="17" spans="5:17" x14ac:dyDescent="0.25">
      <c r="E17" t="s">
        <v>366</v>
      </c>
      <c r="F17" t="s">
        <v>575</v>
      </c>
      <c r="G17" s="2" t="s">
        <v>415</v>
      </c>
      <c r="H17" s="16">
        <v>6213</v>
      </c>
      <c r="I17" s="57">
        <v>22</v>
      </c>
      <c r="J17" s="21">
        <f t="shared" si="0"/>
        <v>136686</v>
      </c>
      <c r="K17" s="20">
        <v>25</v>
      </c>
      <c r="L17" s="21">
        <f t="shared" si="1"/>
        <v>155325</v>
      </c>
      <c r="M17" s="20">
        <v>18</v>
      </c>
      <c r="N17" s="21">
        <f t="shared" si="2"/>
        <v>111834</v>
      </c>
      <c r="O17" s="20">
        <v>24</v>
      </c>
      <c r="P17" s="21">
        <f t="shared" si="3"/>
        <v>149112</v>
      </c>
      <c r="Q17" s="30">
        <f t="shared" si="4"/>
        <v>22.25</v>
      </c>
    </row>
    <row r="18" spans="5:17" x14ac:dyDescent="0.25">
      <c r="E18" t="s">
        <v>367</v>
      </c>
      <c r="F18" t="s">
        <v>576</v>
      </c>
      <c r="G18" s="2" t="s">
        <v>416</v>
      </c>
      <c r="H18" s="16">
        <v>164</v>
      </c>
      <c r="I18" s="57">
        <v>15</v>
      </c>
      <c r="J18" s="21">
        <f t="shared" si="0"/>
        <v>2460</v>
      </c>
      <c r="K18" s="20">
        <v>25</v>
      </c>
      <c r="L18" s="21">
        <f t="shared" si="1"/>
        <v>4100</v>
      </c>
      <c r="M18" s="20">
        <v>35</v>
      </c>
      <c r="N18" s="21">
        <f t="shared" si="2"/>
        <v>5740</v>
      </c>
      <c r="O18" s="20">
        <v>60</v>
      </c>
      <c r="P18" s="21">
        <f t="shared" si="3"/>
        <v>9840</v>
      </c>
      <c r="Q18" s="30">
        <f t="shared" si="4"/>
        <v>33.75</v>
      </c>
    </row>
    <row r="19" spans="5:17" x14ac:dyDescent="0.25">
      <c r="E19" t="s">
        <v>577</v>
      </c>
      <c r="F19" t="s">
        <v>578</v>
      </c>
      <c r="G19" s="2" t="s">
        <v>416</v>
      </c>
      <c r="H19" s="27">
        <v>2874</v>
      </c>
      <c r="I19" s="57">
        <v>45</v>
      </c>
      <c r="J19" s="21">
        <f t="shared" si="0"/>
        <v>129330</v>
      </c>
      <c r="K19" s="20">
        <v>40</v>
      </c>
      <c r="L19" s="21">
        <f t="shared" si="1"/>
        <v>114960</v>
      </c>
      <c r="M19" s="20">
        <v>42</v>
      </c>
      <c r="N19" s="21">
        <f t="shared" si="2"/>
        <v>120708</v>
      </c>
      <c r="O19" s="20">
        <v>35</v>
      </c>
      <c r="P19" s="21">
        <f t="shared" si="3"/>
        <v>100590</v>
      </c>
      <c r="Q19" s="30">
        <f t="shared" si="4"/>
        <v>40.5</v>
      </c>
    </row>
    <row r="20" spans="5:17" x14ac:dyDescent="0.25">
      <c r="E20" t="s">
        <v>579</v>
      </c>
      <c r="F20" t="s">
        <v>580</v>
      </c>
      <c r="G20" s="2" t="s">
        <v>416</v>
      </c>
      <c r="H20" s="27">
        <v>1702</v>
      </c>
      <c r="I20" s="57">
        <v>30</v>
      </c>
      <c r="J20" s="21">
        <f t="shared" si="0"/>
        <v>51060</v>
      </c>
      <c r="K20" s="20">
        <v>35</v>
      </c>
      <c r="L20" s="21">
        <f t="shared" si="1"/>
        <v>59570</v>
      </c>
      <c r="M20" s="20">
        <v>42</v>
      </c>
      <c r="N20" s="21">
        <f t="shared" si="2"/>
        <v>71484</v>
      </c>
      <c r="O20" s="20">
        <v>35</v>
      </c>
      <c r="P20" s="21">
        <f t="shared" si="3"/>
        <v>59570</v>
      </c>
      <c r="Q20" s="30">
        <f t="shared" si="4"/>
        <v>35.5</v>
      </c>
    </row>
    <row r="21" spans="5:17" x14ac:dyDescent="0.25">
      <c r="E21" t="s">
        <v>581</v>
      </c>
      <c r="F21" t="s">
        <v>582</v>
      </c>
      <c r="G21" s="2" t="s">
        <v>414</v>
      </c>
      <c r="H21" s="27">
        <v>2445</v>
      </c>
      <c r="I21" s="57">
        <v>4</v>
      </c>
      <c r="J21" s="21">
        <f t="shared" si="0"/>
        <v>9780</v>
      </c>
      <c r="K21" s="20">
        <v>5</v>
      </c>
      <c r="L21" s="21">
        <f t="shared" si="1"/>
        <v>12225</v>
      </c>
      <c r="M21" s="20">
        <v>7.25</v>
      </c>
      <c r="N21" s="21">
        <f t="shared" si="2"/>
        <v>17726.25</v>
      </c>
      <c r="O21" s="20">
        <v>9</v>
      </c>
      <c r="P21" s="21">
        <f t="shared" si="3"/>
        <v>22005</v>
      </c>
      <c r="Q21" s="30">
        <f t="shared" si="4"/>
        <v>6.3125</v>
      </c>
    </row>
    <row r="22" spans="5:17" x14ac:dyDescent="0.25">
      <c r="E22" t="s">
        <v>583</v>
      </c>
      <c r="F22" t="s">
        <v>584</v>
      </c>
      <c r="G22" s="2" t="s">
        <v>414</v>
      </c>
      <c r="H22" s="27">
        <v>4891</v>
      </c>
      <c r="I22" s="57">
        <v>4</v>
      </c>
      <c r="J22" s="21">
        <f t="shared" si="0"/>
        <v>19564</v>
      </c>
      <c r="K22" s="20">
        <v>6</v>
      </c>
      <c r="L22" s="21">
        <f t="shared" si="1"/>
        <v>29346</v>
      </c>
      <c r="M22" s="20">
        <v>5</v>
      </c>
      <c r="N22" s="21">
        <f t="shared" si="2"/>
        <v>24455</v>
      </c>
      <c r="O22" s="20">
        <v>9</v>
      </c>
      <c r="P22" s="21">
        <f t="shared" si="3"/>
        <v>44019</v>
      </c>
      <c r="Q22" s="30">
        <f t="shared" si="4"/>
        <v>6</v>
      </c>
    </row>
    <row r="23" spans="5:17" x14ac:dyDescent="0.25">
      <c r="E23" t="s">
        <v>585</v>
      </c>
      <c r="F23" t="s">
        <v>586</v>
      </c>
      <c r="G23" s="2" t="s">
        <v>414</v>
      </c>
      <c r="H23" s="16">
        <v>250</v>
      </c>
      <c r="I23" s="57">
        <v>45</v>
      </c>
      <c r="J23" s="21">
        <f t="shared" si="0"/>
        <v>11250</v>
      </c>
      <c r="K23" s="20">
        <v>15</v>
      </c>
      <c r="L23" s="21">
        <f t="shared" si="1"/>
        <v>3750</v>
      </c>
      <c r="M23" s="20">
        <v>30</v>
      </c>
      <c r="N23" s="21">
        <f t="shared" si="2"/>
        <v>7500</v>
      </c>
      <c r="O23" s="20">
        <v>40</v>
      </c>
      <c r="P23" s="21">
        <f t="shared" si="3"/>
        <v>10000</v>
      </c>
      <c r="Q23" s="30">
        <f t="shared" si="4"/>
        <v>32.5</v>
      </c>
    </row>
    <row r="24" spans="5:17" x14ac:dyDescent="0.25">
      <c r="E24" t="s">
        <v>587</v>
      </c>
      <c r="F24" t="s">
        <v>588</v>
      </c>
      <c r="G24" s="2" t="s">
        <v>416</v>
      </c>
      <c r="H24" s="16">
        <v>117</v>
      </c>
      <c r="I24" s="57">
        <v>45</v>
      </c>
      <c r="J24" s="21">
        <f t="shared" si="0"/>
        <v>5265</v>
      </c>
      <c r="K24" s="20">
        <v>45</v>
      </c>
      <c r="L24" s="21">
        <f t="shared" si="1"/>
        <v>5265</v>
      </c>
      <c r="M24" s="20">
        <v>42</v>
      </c>
      <c r="N24" s="21">
        <f t="shared" si="2"/>
        <v>4914</v>
      </c>
      <c r="O24" s="20">
        <v>35</v>
      </c>
      <c r="P24" s="21">
        <f t="shared" si="3"/>
        <v>4095</v>
      </c>
      <c r="Q24" s="30">
        <f t="shared" si="4"/>
        <v>41.75</v>
      </c>
    </row>
    <row r="25" spans="5:17" x14ac:dyDescent="0.25">
      <c r="E25" t="s">
        <v>589</v>
      </c>
      <c r="F25" t="s">
        <v>590</v>
      </c>
      <c r="G25" s="2" t="s">
        <v>313</v>
      </c>
      <c r="H25" s="16">
        <v>1</v>
      </c>
      <c r="I25" s="57">
        <v>2000</v>
      </c>
      <c r="J25" s="21">
        <f t="shared" si="0"/>
        <v>2000</v>
      </c>
      <c r="K25" s="20">
        <v>7500</v>
      </c>
      <c r="L25" s="21">
        <f t="shared" si="1"/>
        <v>7500</v>
      </c>
      <c r="M25" s="20">
        <v>750</v>
      </c>
      <c r="N25" s="21">
        <f t="shared" si="2"/>
        <v>750</v>
      </c>
      <c r="O25" s="20">
        <v>800</v>
      </c>
      <c r="P25" s="21">
        <f t="shared" si="3"/>
        <v>800</v>
      </c>
      <c r="Q25" s="30">
        <f t="shared" si="4"/>
        <v>2762.5</v>
      </c>
    </row>
    <row r="26" spans="5:17" x14ac:dyDescent="0.25">
      <c r="E26" t="s">
        <v>591</v>
      </c>
      <c r="F26" t="s">
        <v>592</v>
      </c>
      <c r="G26" s="2" t="s">
        <v>312</v>
      </c>
      <c r="H26" s="16">
        <v>150</v>
      </c>
      <c r="I26" s="57">
        <v>30</v>
      </c>
      <c r="J26" s="21">
        <f t="shared" si="0"/>
        <v>4500</v>
      </c>
      <c r="K26" s="20">
        <v>10</v>
      </c>
      <c r="L26" s="21">
        <f t="shared" si="1"/>
        <v>1500</v>
      </c>
      <c r="M26" s="20">
        <v>15</v>
      </c>
      <c r="N26" s="21">
        <f t="shared" si="2"/>
        <v>2250</v>
      </c>
      <c r="O26" s="20">
        <v>14</v>
      </c>
      <c r="P26" s="21">
        <f t="shared" si="3"/>
        <v>2100</v>
      </c>
      <c r="Q26" s="30">
        <f t="shared" si="4"/>
        <v>17.25</v>
      </c>
    </row>
    <row r="27" spans="5:17" x14ac:dyDescent="0.25">
      <c r="E27" t="s">
        <v>335</v>
      </c>
      <c r="F27" t="s">
        <v>593</v>
      </c>
      <c r="G27" s="2" t="s">
        <v>310</v>
      </c>
      <c r="H27" s="16">
        <v>5</v>
      </c>
      <c r="I27" s="57">
        <v>3000</v>
      </c>
      <c r="J27" s="21">
        <f t="shared" si="0"/>
        <v>15000</v>
      </c>
      <c r="K27" s="20">
        <v>3000</v>
      </c>
      <c r="L27" s="21">
        <f t="shared" si="1"/>
        <v>15000</v>
      </c>
      <c r="M27" s="20">
        <v>2250</v>
      </c>
      <c r="N27" s="21">
        <f t="shared" si="2"/>
        <v>11250</v>
      </c>
      <c r="O27" s="20">
        <v>2000</v>
      </c>
      <c r="P27" s="21">
        <f t="shared" si="3"/>
        <v>10000</v>
      </c>
      <c r="Q27" s="30">
        <f t="shared" si="4"/>
        <v>2562.5</v>
      </c>
    </row>
    <row r="28" spans="5:17" x14ac:dyDescent="0.25">
      <c r="E28" s="13" t="s">
        <v>594</v>
      </c>
      <c r="F28" s="13" t="s">
        <v>595</v>
      </c>
      <c r="G28" s="4" t="s">
        <v>415</v>
      </c>
      <c r="H28" s="33">
        <v>1320</v>
      </c>
      <c r="I28" s="14">
        <v>30</v>
      </c>
      <c r="J28" s="23">
        <f>I28*$H28</f>
        <v>39600</v>
      </c>
      <c r="K28" s="22">
        <v>30</v>
      </c>
      <c r="L28" s="23">
        <f t="shared" si="1"/>
        <v>39600</v>
      </c>
      <c r="M28" s="22">
        <v>24</v>
      </c>
      <c r="N28" s="23">
        <f t="shared" si="2"/>
        <v>31680</v>
      </c>
      <c r="O28" s="22">
        <v>60</v>
      </c>
      <c r="P28" s="23">
        <f t="shared" si="3"/>
        <v>79200</v>
      </c>
      <c r="Q28" s="36">
        <f t="shared" si="4"/>
        <v>36</v>
      </c>
    </row>
    <row r="29" spans="5:17" s="5" customFormat="1" x14ac:dyDescent="0.25">
      <c r="G29" s="35"/>
      <c r="H29" s="35" t="s">
        <v>347</v>
      </c>
      <c r="I29" s="49"/>
      <c r="J29" s="50">
        <f>SUM(J11:J28)</f>
        <v>566815</v>
      </c>
      <c r="K29" s="51"/>
      <c r="L29" s="50">
        <f>SUM(L11:L28)</f>
        <v>606431</v>
      </c>
      <c r="M29" s="51"/>
      <c r="N29" s="50">
        <f>SUM(N11:N28)</f>
        <v>634369.75</v>
      </c>
      <c r="O29" s="51"/>
      <c r="P29" s="50">
        <f>SUM(P11:P28)</f>
        <v>665620.5</v>
      </c>
    </row>
  </sheetData>
  <mergeCells count="4">
    <mergeCell ref="I9:J9"/>
    <mergeCell ref="K9:L9"/>
    <mergeCell ref="M9:N9"/>
    <mergeCell ref="O9:P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00B72-9F16-4610-9DC6-1A11A849E73B}">
  <sheetPr codeName="Sheet12"/>
  <dimension ref="A1:Q20"/>
  <sheetViews>
    <sheetView workbookViewId="0"/>
  </sheetViews>
  <sheetFormatPr defaultRowHeight="15" x14ac:dyDescent="0.25"/>
  <cols>
    <col min="2" max="2" width="14" customWidth="1"/>
    <col min="3" max="3" width="9.140625" customWidth="1"/>
    <col min="4" max="4" width="16" customWidth="1"/>
    <col min="5" max="5" width="11.140625" customWidth="1"/>
    <col min="6" max="6" width="49.85546875" customWidth="1"/>
    <col min="7" max="8" width="9.140625" style="2"/>
    <col min="9" max="16" width="14.28515625" customWidth="1"/>
    <col min="17" max="17" width="17" bestFit="1" customWidth="1"/>
  </cols>
  <sheetData>
    <row r="1" spans="1:17" ht="15.75" x14ac:dyDescent="0.25">
      <c r="A1" s="6" t="s">
        <v>326</v>
      </c>
      <c r="B1" t="s">
        <v>45</v>
      </c>
      <c r="D1" s="6" t="s">
        <v>323</v>
      </c>
      <c r="E1" t="str">
        <f>VLOOKUP($B$1,Data!$A$2:$E$80,2)</f>
        <v>Sevier</v>
      </c>
    </row>
    <row r="2" spans="1:17" ht="15.75" x14ac:dyDescent="0.25">
      <c r="A2" s="6" t="s">
        <v>325</v>
      </c>
      <c r="B2" t="str">
        <f>VLOOKUP($B$1,Data!$A$2:$E$80,3)</f>
        <v>Sevierville</v>
      </c>
      <c r="D2" s="6" t="s">
        <v>322</v>
      </c>
      <c r="E2" t="str">
        <f>VLOOKUP($B$1,Data!$A$2:$E$80,5)</f>
        <v>East</v>
      </c>
    </row>
    <row r="3" spans="1:17" ht="15.75" x14ac:dyDescent="0.25">
      <c r="A3" s="6" t="s">
        <v>324</v>
      </c>
      <c r="B3" t="str">
        <f>VLOOKUP($B$1,Data!$A$2:$E$80,4)</f>
        <v>Gatlinburg-Pigeon Forge</v>
      </c>
    </row>
    <row r="5" spans="1:17" ht="15.75" x14ac:dyDescent="0.25">
      <c r="A5" s="6" t="s">
        <v>321</v>
      </c>
      <c r="C5" t="str">
        <f>Index!D10</f>
        <v>Airfield Pavement Rehabilitation</v>
      </c>
    </row>
    <row r="6" spans="1:17" ht="15.75" x14ac:dyDescent="0.25">
      <c r="A6" s="6" t="s">
        <v>327</v>
      </c>
      <c r="B6" t="str">
        <f>Index!E10</f>
        <v>09-555-0133-20</v>
      </c>
    </row>
    <row r="7" spans="1:17" ht="15.75" x14ac:dyDescent="0.25">
      <c r="A7" s="6" t="s">
        <v>320</v>
      </c>
      <c r="B7" s="7">
        <v>43697</v>
      </c>
    </row>
    <row r="9" spans="1:17" x14ac:dyDescent="0.25">
      <c r="E9" s="8" t="s">
        <v>306</v>
      </c>
      <c r="F9" s="8" t="s">
        <v>307</v>
      </c>
      <c r="G9" s="2" t="s">
        <v>308</v>
      </c>
      <c r="H9" s="16" t="s">
        <v>309</v>
      </c>
      <c r="I9" s="107" t="s">
        <v>614</v>
      </c>
      <c r="J9" s="106"/>
      <c r="K9" s="105" t="s">
        <v>615</v>
      </c>
      <c r="L9" s="106"/>
      <c r="M9" s="107" t="s">
        <v>346</v>
      </c>
      <c r="N9" s="106"/>
      <c r="O9" s="107" t="s">
        <v>616</v>
      </c>
      <c r="P9" s="106"/>
      <c r="Q9" s="5" t="s">
        <v>319</v>
      </c>
    </row>
    <row r="10" spans="1:17" x14ac:dyDescent="0.25">
      <c r="H10" s="16"/>
      <c r="I10" s="24" t="s">
        <v>315</v>
      </c>
      <c r="J10" s="25" t="s">
        <v>316</v>
      </c>
      <c r="K10" s="47" t="s">
        <v>315</v>
      </c>
      <c r="L10" s="25" t="s">
        <v>316</v>
      </c>
      <c r="M10" s="24" t="s">
        <v>315</v>
      </c>
      <c r="N10" s="25" t="s">
        <v>316</v>
      </c>
      <c r="O10" s="24" t="s">
        <v>315</v>
      </c>
      <c r="P10" s="25" t="s">
        <v>316</v>
      </c>
    </row>
    <row r="11" spans="1:17" x14ac:dyDescent="0.25">
      <c r="E11" t="s">
        <v>331</v>
      </c>
      <c r="F11" t="s">
        <v>464</v>
      </c>
      <c r="G11" s="2" t="s">
        <v>313</v>
      </c>
      <c r="H11" s="16">
        <v>1</v>
      </c>
      <c r="I11" s="20">
        <v>800</v>
      </c>
      <c r="J11" s="21">
        <f>I11*$H11</f>
        <v>800</v>
      </c>
      <c r="K11" s="57">
        <v>5000</v>
      </c>
      <c r="L11" s="21">
        <f>K11*$H11</f>
        <v>5000</v>
      </c>
      <c r="M11" s="20">
        <v>4680</v>
      </c>
      <c r="N11" s="21">
        <f>M11*$H11</f>
        <v>4680</v>
      </c>
      <c r="O11" s="20">
        <v>1500</v>
      </c>
      <c r="P11" s="21">
        <f>O11*$H11</f>
        <v>1500</v>
      </c>
      <c r="Q11" s="30">
        <f>AVERAGE(I11,K11,M11,O11)</f>
        <v>2995</v>
      </c>
    </row>
    <row r="12" spans="1:17" x14ac:dyDescent="0.25">
      <c r="E12" t="s">
        <v>334</v>
      </c>
      <c r="F12" t="s">
        <v>601</v>
      </c>
      <c r="G12" s="2" t="s">
        <v>312</v>
      </c>
      <c r="H12" s="16">
        <v>750</v>
      </c>
      <c r="I12" s="20">
        <v>18.05</v>
      </c>
      <c r="J12" s="21">
        <f t="shared" ref="J12:J19" si="0">I12*$H12</f>
        <v>13537.5</v>
      </c>
      <c r="K12" s="57">
        <v>22.6</v>
      </c>
      <c r="L12" s="21">
        <f t="shared" ref="L12:L19" si="1">K12*$H12</f>
        <v>16950</v>
      </c>
      <c r="M12" s="20">
        <v>24.9</v>
      </c>
      <c r="N12" s="21">
        <f t="shared" ref="N12:N19" si="2">M12*$H12</f>
        <v>18675</v>
      </c>
      <c r="O12" s="20">
        <v>32</v>
      </c>
      <c r="P12" s="21">
        <f t="shared" ref="P12:P19" si="3">O12*$H12</f>
        <v>24000</v>
      </c>
      <c r="Q12" s="30">
        <f t="shared" ref="Q12:Q19" si="4">AVERAGE(I12,K12,M12,O12)</f>
        <v>24.387500000000003</v>
      </c>
    </row>
    <row r="13" spans="1:17" ht="30" x14ac:dyDescent="0.25">
      <c r="E13" t="s">
        <v>602</v>
      </c>
      <c r="F13" s="37" t="s">
        <v>610</v>
      </c>
      <c r="G13" s="2" t="s">
        <v>312</v>
      </c>
      <c r="H13" s="16">
        <v>650</v>
      </c>
      <c r="I13" s="20">
        <v>25.85</v>
      </c>
      <c r="J13" s="21">
        <f t="shared" si="0"/>
        <v>16802.5</v>
      </c>
      <c r="K13" s="57">
        <v>25.75</v>
      </c>
      <c r="L13" s="21">
        <f t="shared" si="1"/>
        <v>16737.5</v>
      </c>
      <c r="M13" s="20">
        <v>34.200000000000003</v>
      </c>
      <c r="N13" s="21">
        <f t="shared" si="2"/>
        <v>22230.000000000004</v>
      </c>
      <c r="O13" s="20">
        <v>37</v>
      </c>
      <c r="P13" s="21">
        <f t="shared" si="3"/>
        <v>24050</v>
      </c>
      <c r="Q13" s="30">
        <f t="shared" si="4"/>
        <v>30.700000000000003</v>
      </c>
    </row>
    <row r="14" spans="1:17" x14ac:dyDescent="0.25">
      <c r="E14" t="s">
        <v>603</v>
      </c>
      <c r="F14" t="s">
        <v>604</v>
      </c>
      <c r="G14" s="2" t="s">
        <v>312</v>
      </c>
      <c r="H14" s="16">
        <v>300</v>
      </c>
      <c r="I14" s="20">
        <v>29</v>
      </c>
      <c r="J14" s="21">
        <f t="shared" si="0"/>
        <v>8700</v>
      </c>
      <c r="K14" s="57">
        <v>31.75</v>
      </c>
      <c r="L14" s="21">
        <f t="shared" si="1"/>
        <v>9525</v>
      </c>
      <c r="M14" s="20">
        <v>25</v>
      </c>
      <c r="N14" s="21">
        <f t="shared" si="2"/>
        <v>7500</v>
      </c>
      <c r="O14" s="20">
        <v>32</v>
      </c>
      <c r="P14" s="21">
        <f t="shared" si="3"/>
        <v>9600</v>
      </c>
      <c r="Q14" s="30">
        <f t="shared" si="4"/>
        <v>29.4375</v>
      </c>
    </row>
    <row r="15" spans="1:17" ht="37.5" customHeight="1" x14ac:dyDescent="0.25">
      <c r="E15" t="s">
        <v>605</v>
      </c>
      <c r="F15" s="37" t="s">
        <v>611</v>
      </c>
      <c r="G15" s="2" t="s">
        <v>345</v>
      </c>
      <c r="H15" s="16">
        <v>1</v>
      </c>
      <c r="I15" s="20">
        <v>16350</v>
      </c>
      <c r="J15" s="21">
        <f t="shared" si="0"/>
        <v>16350</v>
      </c>
      <c r="K15" s="57">
        <v>10990</v>
      </c>
      <c r="L15" s="21">
        <f t="shared" si="1"/>
        <v>10990</v>
      </c>
      <c r="M15" s="20">
        <v>11830</v>
      </c>
      <c r="N15" s="21">
        <f t="shared" si="2"/>
        <v>11830</v>
      </c>
      <c r="O15" s="20">
        <v>10575</v>
      </c>
      <c r="P15" s="21">
        <f t="shared" si="3"/>
        <v>10575</v>
      </c>
      <c r="Q15" s="30">
        <f t="shared" si="4"/>
        <v>12436.25</v>
      </c>
    </row>
    <row r="16" spans="1:17" x14ac:dyDescent="0.25">
      <c r="E16" t="s">
        <v>606</v>
      </c>
      <c r="F16" t="s">
        <v>613</v>
      </c>
      <c r="G16" s="2" t="s">
        <v>345</v>
      </c>
      <c r="H16" s="16">
        <v>1</v>
      </c>
      <c r="I16" s="20">
        <v>1655</v>
      </c>
      <c r="J16" s="21">
        <f t="shared" si="0"/>
        <v>1655</v>
      </c>
      <c r="K16" s="57">
        <v>2375</v>
      </c>
      <c r="L16" s="21">
        <f t="shared" si="1"/>
        <v>2375</v>
      </c>
      <c r="M16" s="20">
        <v>1250</v>
      </c>
      <c r="N16" s="21">
        <f t="shared" si="2"/>
        <v>1250</v>
      </c>
      <c r="O16" s="20">
        <v>1500</v>
      </c>
      <c r="P16" s="21">
        <f t="shared" si="3"/>
        <v>1500</v>
      </c>
      <c r="Q16" s="30">
        <f t="shared" si="4"/>
        <v>1695</v>
      </c>
    </row>
    <row r="17" spans="5:17" x14ac:dyDescent="0.25">
      <c r="E17" t="s">
        <v>607</v>
      </c>
      <c r="F17" t="s">
        <v>612</v>
      </c>
      <c r="G17" s="2" t="s">
        <v>345</v>
      </c>
      <c r="H17" s="16">
        <v>1</v>
      </c>
      <c r="I17" s="20">
        <v>863</v>
      </c>
      <c r="J17" s="21">
        <f t="shared" si="0"/>
        <v>863</v>
      </c>
      <c r="K17" s="57">
        <v>800</v>
      </c>
      <c r="L17" s="21">
        <f t="shared" si="1"/>
        <v>800</v>
      </c>
      <c r="M17" s="20">
        <v>590</v>
      </c>
      <c r="N17" s="21">
        <f t="shared" si="2"/>
        <v>590</v>
      </c>
      <c r="O17" s="20">
        <v>500</v>
      </c>
      <c r="P17" s="21">
        <f t="shared" si="3"/>
        <v>500</v>
      </c>
      <c r="Q17" s="30">
        <f t="shared" si="4"/>
        <v>688.25</v>
      </c>
    </row>
    <row r="18" spans="5:17" x14ac:dyDescent="0.25">
      <c r="E18" t="s">
        <v>608</v>
      </c>
      <c r="F18" t="s">
        <v>609</v>
      </c>
      <c r="G18" s="2" t="s">
        <v>312</v>
      </c>
      <c r="H18" s="16">
        <v>800</v>
      </c>
      <c r="I18" s="20">
        <v>3</v>
      </c>
      <c r="J18" s="21">
        <f t="shared" si="0"/>
        <v>2400</v>
      </c>
      <c r="K18" s="57">
        <v>5.35</v>
      </c>
      <c r="L18" s="21">
        <f t="shared" si="1"/>
        <v>4280</v>
      </c>
      <c r="M18" s="20">
        <v>3</v>
      </c>
      <c r="N18" s="21">
        <f t="shared" si="2"/>
        <v>2400</v>
      </c>
      <c r="O18" s="20">
        <v>10</v>
      </c>
      <c r="P18" s="21">
        <f t="shared" si="3"/>
        <v>8000</v>
      </c>
      <c r="Q18" s="30">
        <f t="shared" si="4"/>
        <v>5.3375000000000004</v>
      </c>
    </row>
    <row r="19" spans="5:17" x14ac:dyDescent="0.25">
      <c r="E19" s="13" t="s">
        <v>335</v>
      </c>
      <c r="F19" s="13" t="s">
        <v>593</v>
      </c>
      <c r="G19" s="4" t="s">
        <v>310</v>
      </c>
      <c r="H19" s="26">
        <v>1</v>
      </c>
      <c r="I19" s="22">
        <v>250</v>
      </c>
      <c r="J19" s="23">
        <f t="shared" si="0"/>
        <v>250</v>
      </c>
      <c r="K19" s="14">
        <v>2150</v>
      </c>
      <c r="L19" s="23">
        <f t="shared" si="1"/>
        <v>2150</v>
      </c>
      <c r="M19" s="22">
        <v>1400</v>
      </c>
      <c r="N19" s="23">
        <f t="shared" si="2"/>
        <v>1400</v>
      </c>
      <c r="O19" s="22">
        <v>3000</v>
      </c>
      <c r="P19" s="23">
        <f t="shared" si="3"/>
        <v>3000</v>
      </c>
      <c r="Q19" s="36">
        <f t="shared" si="4"/>
        <v>1700</v>
      </c>
    </row>
    <row r="20" spans="5:17" s="5" customFormat="1" x14ac:dyDescent="0.25">
      <c r="G20" s="35"/>
      <c r="H20" s="35" t="s">
        <v>347</v>
      </c>
      <c r="J20" s="31">
        <f>SUM(J11:J19)</f>
        <v>61358</v>
      </c>
      <c r="K20" s="49"/>
      <c r="L20" s="50">
        <f>SUM(L11:L19)</f>
        <v>68807.5</v>
      </c>
      <c r="M20" s="51"/>
      <c r="N20" s="50">
        <f>SUM(N11:N19)</f>
        <v>70555</v>
      </c>
      <c r="O20" s="51"/>
      <c r="P20" s="50">
        <f>SUM(P11:P19)</f>
        <v>82725</v>
      </c>
    </row>
  </sheetData>
  <mergeCells count="4">
    <mergeCell ref="I9:J9"/>
    <mergeCell ref="K9:L9"/>
    <mergeCell ref="M9:N9"/>
    <mergeCell ref="O9:P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4AC82-0961-42AF-B6E4-6D103F25A6A8}">
  <sheetPr codeName="Sheet13"/>
  <dimension ref="A1:K18"/>
  <sheetViews>
    <sheetView workbookViewId="0"/>
  </sheetViews>
  <sheetFormatPr defaultRowHeight="15" x14ac:dyDescent="0.25"/>
  <cols>
    <col min="2" max="2" width="14" customWidth="1"/>
    <col min="3" max="3" width="9.140625" customWidth="1"/>
    <col min="4" max="4" width="16" customWidth="1"/>
    <col min="5" max="5" width="11.140625" customWidth="1"/>
    <col min="6" max="6" width="82.7109375" bestFit="1" customWidth="1"/>
    <col min="7" max="8" width="9.140625" style="2"/>
    <col min="9" max="10" width="14.28515625" customWidth="1"/>
    <col min="11" max="11" width="17" bestFit="1" customWidth="1"/>
  </cols>
  <sheetData>
    <row r="1" spans="1:11" ht="15.75" x14ac:dyDescent="0.25">
      <c r="A1" s="6" t="s">
        <v>326</v>
      </c>
      <c r="B1" t="s">
        <v>47</v>
      </c>
      <c r="D1" s="6" t="s">
        <v>323</v>
      </c>
      <c r="E1" t="str">
        <f>VLOOKUP($B$1,Data!$A$2:$E$80,2)</f>
        <v>Carroll</v>
      </c>
    </row>
    <row r="2" spans="1:11" ht="15.75" x14ac:dyDescent="0.25">
      <c r="A2" s="6" t="s">
        <v>325</v>
      </c>
      <c r="B2" t="str">
        <f>VLOOKUP($B$1,Data!$A$2:$E$80,3)</f>
        <v>Huntingdon</v>
      </c>
      <c r="D2" s="6" t="s">
        <v>322</v>
      </c>
      <c r="E2" t="str">
        <f>VLOOKUP($B$1,Data!$A$2:$E$80,5)</f>
        <v>West</v>
      </c>
    </row>
    <row r="3" spans="1:11" ht="15.75" x14ac:dyDescent="0.25">
      <c r="A3" s="6" t="s">
        <v>324</v>
      </c>
      <c r="B3" t="str">
        <f>VLOOKUP($B$1,Data!$A$2:$E$80,4)</f>
        <v>Carroll County</v>
      </c>
    </row>
    <row r="5" spans="1:11" ht="15.75" x14ac:dyDescent="0.25">
      <c r="A5" s="6" t="s">
        <v>321</v>
      </c>
      <c r="C5" t="str">
        <f>Index!D11</f>
        <v>Apron Rehabilitation</v>
      </c>
    </row>
    <row r="6" spans="1:11" ht="15.75" x14ac:dyDescent="0.25">
      <c r="A6" s="6" t="s">
        <v>327</v>
      </c>
      <c r="B6" t="str">
        <f>Index!E11</f>
        <v>19-555-0587-19</v>
      </c>
    </row>
    <row r="7" spans="1:11" ht="15.75" x14ac:dyDescent="0.25">
      <c r="A7" s="6" t="s">
        <v>320</v>
      </c>
      <c r="B7" s="7">
        <v>43600</v>
      </c>
    </row>
    <row r="9" spans="1:11" x14ac:dyDescent="0.25">
      <c r="E9" s="8" t="s">
        <v>306</v>
      </c>
      <c r="F9" s="8" t="s">
        <v>307</v>
      </c>
      <c r="G9" s="2" t="s">
        <v>308</v>
      </c>
      <c r="H9" s="16" t="s">
        <v>309</v>
      </c>
      <c r="I9" s="107" t="s">
        <v>632</v>
      </c>
      <c r="J9" s="106"/>
      <c r="K9" s="5" t="s">
        <v>319</v>
      </c>
    </row>
    <row r="10" spans="1:11" x14ac:dyDescent="0.25">
      <c r="H10" s="16"/>
      <c r="I10" s="24" t="s">
        <v>315</v>
      </c>
      <c r="J10" s="25" t="s">
        <v>316</v>
      </c>
    </row>
    <row r="11" spans="1:11" x14ac:dyDescent="0.25">
      <c r="E11" t="s">
        <v>619</v>
      </c>
      <c r="F11" t="s">
        <v>464</v>
      </c>
      <c r="G11" s="2" t="s">
        <v>313</v>
      </c>
      <c r="H11" s="16">
        <v>1</v>
      </c>
      <c r="I11" s="20">
        <v>5000</v>
      </c>
      <c r="J11" s="21">
        <f>I11*$H11</f>
        <v>5000</v>
      </c>
      <c r="K11" s="30">
        <f>AVERAGE(I11)</f>
        <v>5000</v>
      </c>
    </row>
    <row r="12" spans="1:11" x14ac:dyDescent="0.25">
      <c r="E12" t="s">
        <v>620</v>
      </c>
      <c r="F12" t="s">
        <v>621</v>
      </c>
      <c r="G12" s="2" t="s">
        <v>313</v>
      </c>
      <c r="H12" s="16">
        <v>1</v>
      </c>
      <c r="I12" s="20">
        <v>5000</v>
      </c>
      <c r="J12" s="21">
        <f t="shared" ref="J12:J17" si="0">I12*$H12</f>
        <v>5000</v>
      </c>
      <c r="K12" s="30">
        <f t="shared" ref="K12:K17" si="1">AVERAGE(I12)</f>
        <v>5000</v>
      </c>
    </row>
    <row r="13" spans="1:11" x14ac:dyDescent="0.25">
      <c r="E13" t="s">
        <v>622</v>
      </c>
      <c r="F13" t="s">
        <v>623</v>
      </c>
      <c r="G13" s="2" t="s">
        <v>417</v>
      </c>
      <c r="H13" s="27">
        <v>8540</v>
      </c>
      <c r="I13" s="20">
        <v>6.25</v>
      </c>
      <c r="J13" s="21">
        <f t="shared" si="0"/>
        <v>53375</v>
      </c>
      <c r="K13" s="30">
        <f t="shared" si="1"/>
        <v>6.25</v>
      </c>
    </row>
    <row r="14" spans="1:11" x14ac:dyDescent="0.25">
      <c r="E14" t="s">
        <v>624</v>
      </c>
      <c r="F14" t="s">
        <v>625</v>
      </c>
      <c r="G14" s="2" t="s">
        <v>418</v>
      </c>
      <c r="H14" s="16">
        <v>300</v>
      </c>
      <c r="I14" s="20">
        <v>5</v>
      </c>
      <c r="J14" s="21">
        <f t="shared" si="0"/>
        <v>1500</v>
      </c>
      <c r="K14" s="30">
        <f t="shared" si="1"/>
        <v>5</v>
      </c>
    </row>
    <row r="15" spans="1:11" x14ac:dyDescent="0.25">
      <c r="E15" t="s">
        <v>626</v>
      </c>
      <c r="F15" t="s">
        <v>627</v>
      </c>
      <c r="G15" s="2" t="s">
        <v>312</v>
      </c>
      <c r="H15" s="27">
        <v>14600</v>
      </c>
      <c r="I15" s="20">
        <v>2.5</v>
      </c>
      <c r="J15" s="21">
        <f t="shared" si="0"/>
        <v>36500</v>
      </c>
      <c r="K15" s="30">
        <f t="shared" si="1"/>
        <v>2.5</v>
      </c>
    </row>
    <row r="16" spans="1:11" x14ac:dyDescent="0.25">
      <c r="E16" t="s">
        <v>628</v>
      </c>
      <c r="F16" t="s">
        <v>629</v>
      </c>
      <c r="G16" s="2" t="s">
        <v>312</v>
      </c>
      <c r="H16" s="16">
        <v>650</v>
      </c>
      <c r="I16" s="20">
        <v>7</v>
      </c>
      <c r="J16" s="21">
        <f t="shared" si="0"/>
        <v>4550</v>
      </c>
      <c r="K16" s="30">
        <f t="shared" si="1"/>
        <v>7</v>
      </c>
    </row>
    <row r="17" spans="5:11" x14ac:dyDescent="0.25">
      <c r="E17" s="13" t="s">
        <v>630</v>
      </c>
      <c r="F17" s="13" t="s">
        <v>631</v>
      </c>
      <c r="G17" s="4" t="s">
        <v>414</v>
      </c>
      <c r="H17" s="33">
        <v>20400</v>
      </c>
      <c r="I17" s="22">
        <v>2.2000000000000002</v>
      </c>
      <c r="J17" s="23">
        <f t="shared" si="0"/>
        <v>44880</v>
      </c>
      <c r="K17" s="36">
        <f t="shared" si="1"/>
        <v>2.2000000000000002</v>
      </c>
    </row>
    <row r="18" spans="5:11" x14ac:dyDescent="0.25">
      <c r="H18" s="35" t="s">
        <v>347</v>
      </c>
      <c r="I18" s="5"/>
      <c r="J18" s="31">
        <f>SUM(J11:J17)</f>
        <v>150805</v>
      </c>
    </row>
  </sheetData>
  <mergeCells count="1">
    <mergeCell ref="I9:J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252C7-4C0C-43DD-B028-8CB402394823}">
  <dimension ref="A1:K31"/>
  <sheetViews>
    <sheetView workbookViewId="0"/>
  </sheetViews>
  <sheetFormatPr defaultRowHeight="15" x14ac:dyDescent="0.25"/>
  <cols>
    <col min="2" max="2" width="14" customWidth="1"/>
    <col min="3" max="3" width="9.140625" customWidth="1"/>
    <col min="4" max="4" width="16" customWidth="1"/>
    <col min="5" max="5" width="11.140625" customWidth="1"/>
    <col min="6" max="6" width="62" bestFit="1" customWidth="1"/>
    <col min="7" max="8" width="9.140625" style="9"/>
    <col min="9" max="10" width="14.28515625" customWidth="1"/>
    <col min="11" max="11" width="17" bestFit="1" customWidth="1"/>
  </cols>
  <sheetData>
    <row r="1" spans="1:11" ht="15.75" x14ac:dyDescent="0.25">
      <c r="A1" s="6" t="s">
        <v>326</v>
      </c>
      <c r="B1" t="s">
        <v>49</v>
      </c>
      <c r="D1" s="6" t="s">
        <v>323</v>
      </c>
      <c r="E1" t="str">
        <f>VLOOKUP($B$1,Data!$A$2:$E$80,2)</f>
        <v>Davidson</v>
      </c>
    </row>
    <row r="2" spans="1:11" ht="15.75" x14ac:dyDescent="0.25">
      <c r="A2" s="6" t="s">
        <v>325</v>
      </c>
      <c r="B2" t="str">
        <f>VLOOKUP($B$1,Data!$A$2:$E$80,3)</f>
        <v>Nashville</v>
      </c>
      <c r="D2" s="6" t="s">
        <v>322</v>
      </c>
      <c r="E2" t="str">
        <f>VLOOKUP($B$1,Data!$A$2:$E$80,5)</f>
        <v>Middle</v>
      </c>
    </row>
    <row r="3" spans="1:11" ht="15.75" x14ac:dyDescent="0.25">
      <c r="A3" s="6" t="s">
        <v>324</v>
      </c>
      <c r="B3" t="str">
        <f>VLOOKUP($B$1,Data!$A$2:$E$80,4)</f>
        <v>John C. Tune</v>
      </c>
    </row>
    <row r="5" spans="1:11" ht="15.75" x14ac:dyDescent="0.25">
      <c r="A5" s="6" t="s">
        <v>321</v>
      </c>
      <c r="C5" t="str">
        <f>Index!D14</f>
        <v>Directional Signage</v>
      </c>
    </row>
    <row r="6" spans="1:11" ht="15.75" x14ac:dyDescent="0.25">
      <c r="A6" s="6" t="s">
        <v>327</v>
      </c>
      <c r="B6" t="str">
        <f>Index!E14</f>
        <v>57-555-0127-19</v>
      </c>
    </row>
    <row r="7" spans="1:11" ht="15.75" x14ac:dyDescent="0.25">
      <c r="A7" s="6" t="s">
        <v>320</v>
      </c>
      <c r="B7" s="7">
        <v>43480</v>
      </c>
    </row>
    <row r="9" spans="1:11" x14ac:dyDescent="0.25">
      <c r="E9" s="8" t="s">
        <v>306</v>
      </c>
      <c r="F9" s="8" t="s">
        <v>307</v>
      </c>
      <c r="G9" s="9" t="s">
        <v>308</v>
      </c>
      <c r="H9" s="18" t="s">
        <v>309</v>
      </c>
      <c r="I9" s="105" t="s">
        <v>711</v>
      </c>
      <c r="J9" s="106"/>
      <c r="K9" s="5" t="s">
        <v>319</v>
      </c>
    </row>
    <row r="10" spans="1:11" x14ac:dyDescent="0.25">
      <c r="H10" s="18"/>
      <c r="I10" s="47" t="s">
        <v>315</v>
      </c>
      <c r="J10" s="25" t="s">
        <v>316</v>
      </c>
    </row>
    <row r="11" spans="1:11" x14ac:dyDescent="0.25">
      <c r="E11" t="s">
        <v>674</v>
      </c>
      <c r="F11" t="s">
        <v>675</v>
      </c>
      <c r="G11" s="9" t="s">
        <v>313</v>
      </c>
      <c r="H11" s="18">
        <v>1</v>
      </c>
      <c r="I11" s="57">
        <v>40000</v>
      </c>
      <c r="J11" s="21">
        <f>I11*$H11</f>
        <v>40000</v>
      </c>
      <c r="K11" s="30">
        <f>AVERAGE(I11)</f>
        <v>40000</v>
      </c>
    </row>
    <row r="12" spans="1:11" x14ac:dyDescent="0.25">
      <c r="E12" t="s">
        <v>676</v>
      </c>
      <c r="F12" t="s">
        <v>677</v>
      </c>
      <c r="G12" s="9" t="s">
        <v>313</v>
      </c>
      <c r="H12" s="18">
        <v>1</v>
      </c>
      <c r="I12" s="57">
        <v>15000</v>
      </c>
      <c r="J12" s="21">
        <f t="shared" ref="J12:J30" si="0">I12*$H12</f>
        <v>15000</v>
      </c>
      <c r="K12" s="30">
        <f t="shared" ref="K12:K30" si="1">AVERAGE(I12)</f>
        <v>15000</v>
      </c>
    </row>
    <row r="13" spans="1:11" x14ac:dyDescent="0.25">
      <c r="E13" t="s">
        <v>678</v>
      </c>
      <c r="F13" t="s">
        <v>679</v>
      </c>
      <c r="G13" s="9" t="s">
        <v>710</v>
      </c>
      <c r="H13" s="18">
        <v>225</v>
      </c>
      <c r="I13" s="57">
        <v>45</v>
      </c>
      <c r="J13" s="21">
        <f t="shared" si="0"/>
        <v>10125</v>
      </c>
      <c r="K13" s="30">
        <f t="shared" si="1"/>
        <v>45</v>
      </c>
    </row>
    <row r="14" spans="1:11" x14ac:dyDescent="0.25">
      <c r="E14" t="s">
        <v>680</v>
      </c>
      <c r="F14" t="s">
        <v>681</v>
      </c>
      <c r="G14" s="9" t="s">
        <v>710</v>
      </c>
      <c r="H14" s="18">
        <v>145</v>
      </c>
      <c r="I14" s="57">
        <v>40</v>
      </c>
      <c r="J14" s="21">
        <f t="shared" si="0"/>
        <v>5800</v>
      </c>
      <c r="K14" s="30">
        <f t="shared" si="1"/>
        <v>40</v>
      </c>
    </row>
    <row r="15" spans="1:11" x14ac:dyDescent="0.25">
      <c r="E15" t="s">
        <v>682</v>
      </c>
      <c r="F15" t="s">
        <v>683</v>
      </c>
      <c r="G15" s="9" t="s">
        <v>313</v>
      </c>
      <c r="H15" s="18">
        <v>1</v>
      </c>
      <c r="I15" s="57">
        <v>40000</v>
      </c>
      <c r="J15" s="21">
        <f t="shared" si="0"/>
        <v>40000</v>
      </c>
      <c r="K15" s="30">
        <f t="shared" si="1"/>
        <v>40000</v>
      </c>
    </row>
    <row r="16" spans="1:11" x14ac:dyDescent="0.25">
      <c r="E16" t="s">
        <v>684</v>
      </c>
      <c r="F16" t="s">
        <v>685</v>
      </c>
      <c r="G16" s="9" t="s">
        <v>313</v>
      </c>
      <c r="H16" s="18">
        <v>1</v>
      </c>
      <c r="I16" s="57">
        <v>20000</v>
      </c>
      <c r="J16" s="21">
        <f t="shared" si="0"/>
        <v>20000</v>
      </c>
      <c r="K16" s="30">
        <f t="shared" si="1"/>
        <v>20000</v>
      </c>
    </row>
    <row r="17" spans="5:11" x14ac:dyDescent="0.25">
      <c r="E17" t="s">
        <v>686</v>
      </c>
      <c r="F17" t="s">
        <v>687</v>
      </c>
      <c r="G17" s="9" t="s">
        <v>313</v>
      </c>
      <c r="H17" s="18">
        <v>1</v>
      </c>
      <c r="I17" s="57">
        <v>10000</v>
      </c>
      <c r="J17" s="21">
        <f t="shared" si="0"/>
        <v>10000</v>
      </c>
      <c r="K17" s="30">
        <f t="shared" si="1"/>
        <v>10000</v>
      </c>
    </row>
    <row r="18" spans="5:11" x14ac:dyDescent="0.25">
      <c r="E18" t="s">
        <v>688</v>
      </c>
      <c r="F18" t="s">
        <v>689</v>
      </c>
      <c r="G18" s="9" t="s">
        <v>313</v>
      </c>
      <c r="H18" s="18">
        <v>1</v>
      </c>
      <c r="I18" s="57">
        <v>6000</v>
      </c>
      <c r="J18" s="21">
        <f t="shared" si="0"/>
        <v>6000</v>
      </c>
      <c r="K18" s="30">
        <f t="shared" si="1"/>
        <v>6000</v>
      </c>
    </row>
    <row r="19" spans="5:11" x14ac:dyDescent="0.25">
      <c r="E19" t="s">
        <v>690</v>
      </c>
      <c r="F19" t="s">
        <v>691</v>
      </c>
      <c r="G19" s="9" t="s">
        <v>345</v>
      </c>
      <c r="H19" s="18">
        <v>60</v>
      </c>
      <c r="I19" s="57">
        <v>500</v>
      </c>
      <c r="J19" s="21">
        <f t="shared" si="0"/>
        <v>30000</v>
      </c>
      <c r="K19" s="30">
        <f t="shared" si="1"/>
        <v>500</v>
      </c>
    </row>
    <row r="20" spans="5:11" x14ac:dyDescent="0.25">
      <c r="E20" t="s">
        <v>692</v>
      </c>
      <c r="F20" t="s">
        <v>693</v>
      </c>
      <c r="G20" s="9" t="s">
        <v>313</v>
      </c>
      <c r="H20" s="18">
        <v>1</v>
      </c>
      <c r="I20" s="57">
        <v>13000</v>
      </c>
      <c r="J20" s="21">
        <f t="shared" si="0"/>
        <v>13000</v>
      </c>
      <c r="K20" s="30">
        <f t="shared" si="1"/>
        <v>13000</v>
      </c>
    </row>
    <row r="21" spans="5:11" x14ac:dyDescent="0.25">
      <c r="E21" t="s">
        <v>694</v>
      </c>
      <c r="F21" t="s">
        <v>695</v>
      </c>
      <c r="G21" s="9" t="s">
        <v>416</v>
      </c>
      <c r="H21" s="27">
        <v>3500</v>
      </c>
      <c r="I21" s="57">
        <v>13</v>
      </c>
      <c r="J21" s="21">
        <f t="shared" si="0"/>
        <v>45500</v>
      </c>
      <c r="K21" s="30">
        <f t="shared" si="1"/>
        <v>13</v>
      </c>
    </row>
    <row r="22" spans="5:11" x14ac:dyDescent="0.25">
      <c r="E22" t="s">
        <v>542</v>
      </c>
      <c r="F22" t="s">
        <v>696</v>
      </c>
      <c r="G22" s="9" t="s">
        <v>415</v>
      </c>
      <c r="H22" s="18">
        <v>100</v>
      </c>
      <c r="I22" s="57">
        <v>20</v>
      </c>
      <c r="J22" s="21">
        <f t="shared" si="0"/>
        <v>2000</v>
      </c>
      <c r="K22" s="30">
        <f t="shared" si="1"/>
        <v>20</v>
      </c>
    </row>
    <row r="23" spans="5:11" x14ac:dyDescent="0.25">
      <c r="E23" t="s">
        <v>544</v>
      </c>
      <c r="F23" t="s">
        <v>697</v>
      </c>
      <c r="G23" s="9" t="s">
        <v>415</v>
      </c>
      <c r="H23" s="18">
        <v>100</v>
      </c>
      <c r="I23" s="57">
        <v>50</v>
      </c>
      <c r="J23" s="21">
        <f t="shared" si="0"/>
        <v>5000</v>
      </c>
      <c r="K23" s="30">
        <f t="shared" si="1"/>
        <v>50</v>
      </c>
    </row>
    <row r="24" spans="5:11" x14ac:dyDescent="0.25">
      <c r="E24" t="s">
        <v>698</v>
      </c>
      <c r="F24" t="s">
        <v>396</v>
      </c>
      <c r="G24" s="9" t="s">
        <v>416</v>
      </c>
      <c r="H24" s="18">
        <v>100</v>
      </c>
      <c r="I24" s="57">
        <v>50</v>
      </c>
      <c r="J24" s="21">
        <f t="shared" si="0"/>
        <v>5000</v>
      </c>
      <c r="K24" s="30">
        <f t="shared" si="1"/>
        <v>50</v>
      </c>
    </row>
    <row r="25" spans="5:11" x14ac:dyDescent="0.25">
      <c r="E25" t="s">
        <v>699</v>
      </c>
      <c r="F25" t="s">
        <v>700</v>
      </c>
      <c r="G25" s="9" t="s">
        <v>416</v>
      </c>
      <c r="H25" s="27">
        <v>1250</v>
      </c>
      <c r="I25" s="57">
        <v>120</v>
      </c>
      <c r="J25" s="21">
        <f t="shared" si="0"/>
        <v>150000</v>
      </c>
      <c r="K25" s="30">
        <f t="shared" si="1"/>
        <v>120</v>
      </c>
    </row>
    <row r="26" spans="5:11" x14ac:dyDescent="0.25">
      <c r="E26" t="s">
        <v>701</v>
      </c>
      <c r="F26" t="s">
        <v>702</v>
      </c>
      <c r="G26" s="9" t="s">
        <v>416</v>
      </c>
      <c r="H26" s="27">
        <v>2300</v>
      </c>
      <c r="I26" s="57">
        <v>110</v>
      </c>
      <c r="J26" s="21">
        <f t="shared" si="0"/>
        <v>253000</v>
      </c>
      <c r="K26" s="30">
        <f t="shared" si="1"/>
        <v>110</v>
      </c>
    </row>
    <row r="27" spans="5:11" x14ac:dyDescent="0.25">
      <c r="E27" t="s">
        <v>703</v>
      </c>
      <c r="F27" t="s">
        <v>399</v>
      </c>
      <c r="G27" s="9" t="s">
        <v>417</v>
      </c>
      <c r="H27" s="27">
        <v>2200</v>
      </c>
      <c r="I27" s="57">
        <v>5</v>
      </c>
      <c r="J27" s="21">
        <f t="shared" si="0"/>
        <v>11000</v>
      </c>
      <c r="K27" s="30">
        <f t="shared" si="1"/>
        <v>5</v>
      </c>
    </row>
    <row r="28" spans="5:11" x14ac:dyDescent="0.25">
      <c r="E28" t="s">
        <v>704</v>
      </c>
      <c r="F28" t="s">
        <v>705</v>
      </c>
      <c r="G28" s="9" t="s">
        <v>418</v>
      </c>
      <c r="H28" s="18">
        <v>210</v>
      </c>
      <c r="I28" s="57">
        <v>5</v>
      </c>
      <c r="J28" s="21">
        <f t="shared" si="0"/>
        <v>1050</v>
      </c>
      <c r="K28" s="30">
        <f t="shared" si="1"/>
        <v>5</v>
      </c>
    </row>
    <row r="29" spans="5:11" x14ac:dyDescent="0.25">
      <c r="E29" t="s">
        <v>706</v>
      </c>
      <c r="F29" t="s">
        <v>707</v>
      </c>
      <c r="G29" s="9" t="s">
        <v>418</v>
      </c>
      <c r="H29" s="27">
        <v>1000</v>
      </c>
      <c r="I29" s="57">
        <v>4</v>
      </c>
      <c r="J29" s="21">
        <f t="shared" si="0"/>
        <v>4000</v>
      </c>
      <c r="K29" s="30">
        <f t="shared" si="1"/>
        <v>4</v>
      </c>
    </row>
    <row r="30" spans="5:11" x14ac:dyDescent="0.25">
      <c r="E30" s="13" t="s">
        <v>708</v>
      </c>
      <c r="F30" s="13" t="s">
        <v>709</v>
      </c>
      <c r="G30" s="4" t="s">
        <v>418</v>
      </c>
      <c r="H30" s="26">
        <v>210</v>
      </c>
      <c r="I30" s="14">
        <v>4</v>
      </c>
      <c r="J30" s="23">
        <f t="shared" si="0"/>
        <v>840</v>
      </c>
      <c r="K30" s="36">
        <f t="shared" si="1"/>
        <v>4</v>
      </c>
    </row>
    <row r="31" spans="5:11" x14ac:dyDescent="0.25">
      <c r="H31" s="35" t="s">
        <v>347</v>
      </c>
      <c r="I31" s="49"/>
      <c r="J31" s="50">
        <f>SUM(J11:J30)</f>
        <v>667315</v>
      </c>
    </row>
  </sheetData>
  <mergeCells count="1">
    <mergeCell ref="I9:J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6F3B8-0BA6-488F-84C8-6DF30EE1C976}">
  <dimension ref="A1:M21"/>
  <sheetViews>
    <sheetView workbookViewId="0"/>
  </sheetViews>
  <sheetFormatPr defaultRowHeight="15" x14ac:dyDescent="0.25"/>
  <cols>
    <col min="2" max="2" width="14" customWidth="1"/>
    <col min="3" max="3" width="9.140625" customWidth="1"/>
    <col min="4" max="4" width="16" customWidth="1"/>
    <col min="5" max="5" width="11.140625" customWidth="1"/>
    <col min="6" max="6" width="46.85546875" customWidth="1"/>
    <col min="7" max="8" width="9.140625" style="9"/>
    <col min="9" max="12" width="14.28515625" customWidth="1"/>
    <col min="13" max="13" width="17" bestFit="1" customWidth="1"/>
  </cols>
  <sheetData>
    <row r="1" spans="1:13" ht="15.75" x14ac:dyDescent="0.25">
      <c r="A1" s="6" t="s">
        <v>326</v>
      </c>
      <c r="B1" t="s">
        <v>55</v>
      </c>
      <c r="D1" s="6" t="s">
        <v>323</v>
      </c>
      <c r="E1" t="str">
        <f>VLOOKUP($B$1,Data!$A$2:$E$80,2)</f>
        <v>Perry</v>
      </c>
    </row>
    <row r="2" spans="1:13" ht="15.75" x14ac:dyDescent="0.25">
      <c r="A2" s="6" t="s">
        <v>325</v>
      </c>
      <c r="B2" t="str">
        <f>VLOOKUP($B$1,Data!$A$2:$E$80,3)</f>
        <v>Linden</v>
      </c>
      <c r="D2" s="6" t="s">
        <v>322</v>
      </c>
      <c r="E2" t="str">
        <f>VLOOKUP($B$1,Data!$A$2:$E$80,5)</f>
        <v>Middle</v>
      </c>
    </row>
    <row r="3" spans="1:13" ht="15.75" x14ac:dyDescent="0.25">
      <c r="A3" s="6" t="s">
        <v>324</v>
      </c>
      <c r="B3" t="str">
        <f>VLOOKUP($B$1,Data!$A$2:$E$80,4)</f>
        <v>James Tucker Airport</v>
      </c>
    </row>
    <row r="5" spans="1:13" ht="15.75" x14ac:dyDescent="0.25">
      <c r="A5" s="6" t="s">
        <v>321</v>
      </c>
      <c r="C5" t="str">
        <f>Index!D17</f>
        <v>Tree Removal</v>
      </c>
    </row>
    <row r="6" spans="1:13" ht="15.75" x14ac:dyDescent="0.25">
      <c r="A6" s="6" t="s">
        <v>327</v>
      </c>
      <c r="B6" t="str">
        <f>Index!E17</f>
        <v>32-555-0563-19</v>
      </c>
    </row>
    <row r="7" spans="1:13" ht="15.75" x14ac:dyDescent="0.25">
      <c r="A7" s="6" t="s">
        <v>320</v>
      </c>
      <c r="B7" s="7">
        <v>43536</v>
      </c>
    </row>
    <row r="9" spans="1:13" x14ac:dyDescent="0.25">
      <c r="E9" s="8" t="s">
        <v>306</v>
      </c>
      <c r="F9" s="8" t="s">
        <v>307</v>
      </c>
      <c r="G9" s="9" t="s">
        <v>308</v>
      </c>
      <c r="H9" s="18" t="s">
        <v>309</v>
      </c>
      <c r="I9" s="105" t="s">
        <v>849</v>
      </c>
      <c r="J9" s="106"/>
      <c r="K9" s="107" t="s">
        <v>850</v>
      </c>
      <c r="L9" s="106"/>
      <c r="M9" s="5" t="s">
        <v>319</v>
      </c>
    </row>
    <row r="10" spans="1:13" x14ac:dyDescent="0.25">
      <c r="H10" s="18"/>
      <c r="I10" s="47" t="s">
        <v>315</v>
      </c>
      <c r="J10" s="25" t="s">
        <v>316</v>
      </c>
      <c r="K10" s="24" t="s">
        <v>315</v>
      </c>
      <c r="L10" s="25" t="s">
        <v>316</v>
      </c>
    </row>
    <row r="11" spans="1:13" x14ac:dyDescent="0.25">
      <c r="E11" t="s">
        <v>519</v>
      </c>
      <c r="F11" t="s">
        <v>490</v>
      </c>
      <c r="G11" s="9" t="s">
        <v>313</v>
      </c>
      <c r="H11" s="18">
        <v>1</v>
      </c>
      <c r="I11" s="57">
        <v>3650</v>
      </c>
      <c r="J11" s="21">
        <f>I11*$H11</f>
        <v>3650</v>
      </c>
      <c r="K11" s="20">
        <v>5000</v>
      </c>
      <c r="L11" s="21">
        <f>K11*$H11</f>
        <v>5000</v>
      </c>
      <c r="M11" s="30">
        <f>AVERAGE(I11,K11)</f>
        <v>4325</v>
      </c>
    </row>
    <row r="12" spans="1:13" x14ac:dyDescent="0.25">
      <c r="E12" t="s">
        <v>834</v>
      </c>
      <c r="F12" t="s">
        <v>835</v>
      </c>
      <c r="G12" s="9" t="s">
        <v>313</v>
      </c>
      <c r="H12" s="18">
        <v>1</v>
      </c>
      <c r="I12" s="57">
        <v>4000</v>
      </c>
      <c r="J12" s="21">
        <f t="shared" ref="J12:J20" si="0">I12*$H12</f>
        <v>4000</v>
      </c>
      <c r="K12" s="20">
        <v>9480</v>
      </c>
      <c r="L12" s="21">
        <f t="shared" ref="L12:L20" si="1">K12*$H12</f>
        <v>9480</v>
      </c>
      <c r="M12" s="30">
        <f t="shared" ref="M12:M20" si="2">AVERAGE(I12,K12)</f>
        <v>6740</v>
      </c>
    </row>
    <row r="13" spans="1:13" x14ac:dyDescent="0.25">
      <c r="E13" t="s">
        <v>525</v>
      </c>
      <c r="F13" t="s">
        <v>836</v>
      </c>
      <c r="G13" s="9" t="s">
        <v>313</v>
      </c>
      <c r="H13" s="18">
        <v>1</v>
      </c>
      <c r="I13" s="57">
        <v>18300</v>
      </c>
      <c r="J13" s="21">
        <f t="shared" si="0"/>
        <v>18300</v>
      </c>
      <c r="K13" s="20">
        <v>44500</v>
      </c>
      <c r="L13" s="21">
        <f t="shared" si="1"/>
        <v>44500</v>
      </c>
      <c r="M13" s="30">
        <f t="shared" si="2"/>
        <v>31400</v>
      </c>
    </row>
    <row r="14" spans="1:13" x14ac:dyDescent="0.25">
      <c r="E14" t="s">
        <v>837</v>
      </c>
      <c r="F14" t="s">
        <v>838</v>
      </c>
      <c r="G14" s="9" t="s">
        <v>313</v>
      </c>
      <c r="H14" s="18">
        <v>1</v>
      </c>
      <c r="I14" s="57">
        <v>17250</v>
      </c>
      <c r="J14" s="21">
        <f t="shared" si="0"/>
        <v>17250</v>
      </c>
      <c r="K14" s="20">
        <v>17800</v>
      </c>
      <c r="L14" s="21">
        <f t="shared" si="1"/>
        <v>17800</v>
      </c>
      <c r="M14" s="30">
        <f t="shared" si="2"/>
        <v>17525</v>
      </c>
    </row>
    <row r="15" spans="1:13" x14ac:dyDescent="0.25">
      <c r="E15" t="s">
        <v>839</v>
      </c>
      <c r="F15" t="s">
        <v>840</v>
      </c>
      <c r="G15" s="9" t="s">
        <v>313</v>
      </c>
      <c r="H15" s="18">
        <v>1</v>
      </c>
      <c r="I15" s="57">
        <v>15000</v>
      </c>
      <c r="J15" s="21">
        <f t="shared" si="0"/>
        <v>15000</v>
      </c>
      <c r="K15" s="20">
        <v>18000</v>
      </c>
      <c r="L15" s="21">
        <f t="shared" si="1"/>
        <v>18000</v>
      </c>
      <c r="M15" s="30">
        <f t="shared" si="2"/>
        <v>16500</v>
      </c>
    </row>
    <row r="16" spans="1:13" x14ac:dyDescent="0.25">
      <c r="E16" t="s">
        <v>841</v>
      </c>
      <c r="F16" t="s">
        <v>842</v>
      </c>
      <c r="G16" s="9" t="s">
        <v>313</v>
      </c>
      <c r="H16" s="18">
        <v>1</v>
      </c>
      <c r="I16" s="57">
        <v>600</v>
      </c>
      <c r="J16" s="21">
        <f t="shared" si="0"/>
        <v>600</v>
      </c>
      <c r="K16" s="20">
        <v>2600</v>
      </c>
      <c r="L16" s="21">
        <f t="shared" si="1"/>
        <v>2600</v>
      </c>
      <c r="M16" s="30">
        <f t="shared" si="2"/>
        <v>1600</v>
      </c>
    </row>
    <row r="17" spans="5:13" x14ac:dyDescent="0.25">
      <c r="E17" t="s">
        <v>843</v>
      </c>
      <c r="F17" t="s">
        <v>844</v>
      </c>
      <c r="G17" s="9" t="s">
        <v>313</v>
      </c>
      <c r="H17" s="18">
        <v>1</v>
      </c>
      <c r="I17" s="57">
        <v>8000</v>
      </c>
      <c r="J17" s="21">
        <f t="shared" si="0"/>
        <v>8000</v>
      </c>
      <c r="K17" s="20">
        <v>9850</v>
      </c>
      <c r="L17" s="21">
        <f t="shared" si="1"/>
        <v>9850</v>
      </c>
      <c r="M17" s="30">
        <f t="shared" si="2"/>
        <v>8925</v>
      </c>
    </row>
    <row r="18" spans="5:13" x14ac:dyDescent="0.25">
      <c r="E18" t="s">
        <v>845</v>
      </c>
      <c r="F18" t="s">
        <v>846</v>
      </c>
      <c r="G18" s="9" t="s">
        <v>313</v>
      </c>
      <c r="H18" s="18">
        <v>1</v>
      </c>
      <c r="I18" s="57">
        <v>26600</v>
      </c>
      <c r="J18" s="21">
        <f t="shared" si="0"/>
        <v>26600</v>
      </c>
      <c r="K18" s="20">
        <v>32600</v>
      </c>
      <c r="L18" s="21">
        <f t="shared" si="1"/>
        <v>32600</v>
      </c>
      <c r="M18" s="30">
        <f t="shared" si="2"/>
        <v>29600</v>
      </c>
    </row>
    <row r="19" spans="5:13" x14ac:dyDescent="0.25">
      <c r="E19" t="s">
        <v>749</v>
      </c>
      <c r="F19" t="s">
        <v>847</v>
      </c>
      <c r="G19" s="9" t="s">
        <v>313</v>
      </c>
      <c r="H19" s="18">
        <v>1</v>
      </c>
      <c r="I19" s="57">
        <v>5090</v>
      </c>
      <c r="J19" s="21">
        <f t="shared" si="0"/>
        <v>5090</v>
      </c>
      <c r="K19" s="20">
        <v>2500</v>
      </c>
      <c r="L19" s="21">
        <f t="shared" si="1"/>
        <v>2500</v>
      </c>
      <c r="M19" s="30">
        <f t="shared" si="2"/>
        <v>3795</v>
      </c>
    </row>
    <row r="20" spans="5:13" x14ac:dyDescent="0.25">
      <c r="E20" s="13" t="s">
        <v>750</v>
      </c>
      <c r="F20" s="13" t="s">
        <v>848</v>
      </c>
      <c r="G20" s="4" t="s">
        <v>313</v>
      </c>
      <c r="H20" s="26">
        <v>1</v>
      </c>
      <c r="I20" s="14">
        <v>660</v>
      </c>
      <c r="J20" s="23">
        <f t="shared" si="0"/>
        <v>660</v>
      </c>
      <c r="K20" s="22">
        <v>515</v>
      </c>
      <c r="L20" s="23">
        <f t="shared" si="1"/>
        <v>515</v>
      </c>
      <c r="M20" s="36">
        <f t="shared" si="2"/>
        <v>587.5</v>
      </c>
    </row>
    <row r="21" spans="5:13" x14ac:dyDescent="0.25">
      <c r="H21" s="35" t="s">
        <v>347</v>
      </c>
      <c r="I21" s="49"/>
      <c r="J21" s="50">
        <f>SUM(J11:J20)</f>
        <v>99150</v>
      </c>
      <c r="K21" s="51"/>
      <c r="L21" s="50">
        <f>SUM(L11:L20)</f>
        <v>142845</v>
      </c>
    </row>
  </sheetData>
  <mergeCells count="2">
    <mergeCell ref="I9:J9"/>
    <mergeCell ref="K9:L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3862-B924-4388-94EB-081F74AEE26C}">
  <dimension ref="A1:O50"/>
  <sheetViews>
    <sheetView workbookViewId="0">
      <selection activeCell="Q42" sqref="Q42"/>
    </sheetView>
  </sheetViews>
  <sheetFormatPr defaultRowHeight="15" x14ac:dyDescent="0.25"/>
  <cols>
    <col min="2" max="2" width="14.42578125" customWidth="1"/>
    <col min="3" max="3" width="9.140625" customWidth="1"/>
    <col min="4" max="4" width="16" customWidth="1"/>
    <col min="5" max="5" width="11.140625" customWidth="1"/>
    <col min="6" max="6" width="52.5703125" customWidth="1"/>
    <col min="7" max="8" width="9.140625" style="9"/>
    <col min="9" max="14" width="14.28515625" customWidth="1"/>
    <col min="15" max="15" width="17" bestFit="1" customWidth="1"/>
  </cols>
  <sheetData>
    <row r="1" spans="1:15" ht="15.75" x14ac:dyDescent="0.25">
      <c r="A1" s="6" t="s">
        <v>326</v>
      </c>
      <c r="B1" t="s">
        <v>59</v>
      </c>
      <c r="D1" s="6" t="s">
        <v>323</v>
      </c>
      <c r="E1" t="str">
        <f>VLOOKUP($B$1,Data!$A$2:$E$80,2)</f>
        <v>Wilson</v>
      </c>
    </row>
    <row r="2" spans="1:15" ht="15.75" x14ac:dyDescent="0.25">
      <c r="A2" s="6" t="s">
        <v>325</v>
      </c>
      <c r="B2" t="str">
        <f>VLOOKUP($B$1,Data!$A$2:$E$80,3)</f>
        <v>Lebanon</v>
      </c>
      <c r="D2" s="6" t="s">
        <v>322</v>
      </c>
      <c r="E2" t="str">
        <f>VLOOKUP($B$1,Data!$A$2:$E$80,5)</f>
        <v>Middle</v>
      </c>
    </row>
    <row r="3" spans="1:15" ht="15.75" x14ac:dyDescent="0.25">
      <c r="A3" s="6" t="s">
        <v>324</v>
      </c>
      <c r="B3" t="str">
        <f>VLOOKUP($B$1,Data!$A$2:$E$80,4)</f>
        <v>Lebanon Municipal</v>
      </c>
    </row>
    <row r="5" spans="1:15" ht="15.75" x14ac:dyDescent="0.25">
      <c r="A5" s="6" t="s">
        <v>321</v>
      </c>
      <c r="C5" t="str">
        <f>Index!D16</f>
        <v>Road Relocation</v>
      </c>
    </row>
    <row r="6" spans="1:15" ht="15.75" x14ac:dyDescent="0.25">
      <c r="A6" s="6" t="s">
        <v>327</v>
      </c>
      <c r="B6" t="str">
        <f>Index!E16</f>
        <v>62-555-0532-20</v>
      </c>
    </row>
    <row r="7" spans="1:15" ht="15.75" x14ac:dyDescent="0.25">
      <c r="A7" s="6" t="s">
        <v>320</v>
      </c>
      <c r="B7" s="7">
        <v>43559</v>
      </c>
    </row>
    <row r="9" spans="1:15" s="38" customFormat="1" ht="27.75" customHeight="1" x14ac:dyDescent="0.25">
      <c r="E9" s="72" t="s">
        <v>306</v>
      </c>
      <c r="F9" s="72" t="s">
        <v>307</v>
      </c>
      <c r="G9" s="39" t="s">
        <v>308</v>
      </c>
      <c r="H9" s="41" t="s">
        <v>309</v>
      </c>
      <c r="I9" s="108" t="s">
        <v>829</v>
      </c>
      <c r="J9" s="109"/>
      <c r="K9" s="110" t="s">
        <v>830</v>
      </c>
      <c r="L9" s="111"/>
      <c r="M9" s="110" t="s">
        <v>831</v>
      </c>
      <c r="N9" s="111"/>
      <c r="O9" s="73" t="s">
        <v>319</v>
      </c>
    </row>
    <row r="10" spans="1:15" x14ac:dyDescent="0.25">
      <c r="H10" s="18"/>
      <c r="I10" s="47" t="s">
        <v>315</v>
      </c>
      <c r="J10" s="25" t="s">
        <v>316</v>
      </c>
      <c r="K10" s="24" t="s">
        <v>315</v>
      </c>
      <c r="L10" s="25" t="s">
        <v>316</v>
      </c>
      <c r="M10" s="24" t="s">
        <v>315</v>
      </c>
      <c r="N10" s="25" t="s">
        <v>316</v>
      </c>
    </row>
    <row r="11" spans="1:15" x14ac:dyDescent="0.25">
      <c r="D11" s="71"/>
      <c r="E11" s="75" t="s">
        <v>751</v>
      </c>
      <c r="F11" s="75" t="s">
        <v>780</v>
      </c>
      <c r="G11" s="76" t="s">
        <v>313</v>
      </c>
      <c r="H11" s="77">
        <v>1</v>
      </c>
      <c r="I11" s="78">
        <v>31000</v>
      </c>
      <c r="J11" s="43">
        <f>I11*$H11</f>
        <v>31000</v>
      </c>
      <c r="K11" s="42">
        <v>66563</v>
      </c>
      <c r="L11" s="43">
        <f>K11*$H11</f>
        <v>66563</v>
      </c>
      <c r="M11" s="42">
        <v>119551</v>
      </c>
      <c r="N11" s="43">
        <f>M11*$H11</f>
        <v>119551</v>
      </c>
      <c r="O11" s="40">
        <f>AVERAGE(I11,K11,M11)</f>
        <v>72371.333333333328</v>
      </c>
    </row>
    <row r="12" spans="1:15" x14ac:dyDescent="0.25">
      <c r="D12" s="71"/>
      <c r="E12" s="75" t="s">
        <v>752</v>
      </c>
      <c r="F12" s="75" t="s">
        <v>781</v>
      </c>
      <c r="G12" s="76" t="s">
        <v>313</v>
      </c>
      <c r="H12" s="77">
        <v>1</v>
      </c>
      <c r="I12" s="78">
        <v>12500</v>
      </c>
      <c r="J12" s="43">
        <f t="shared" ref="J12:J49" si="0">I12*$H12</f>
        <v>12500</v>
      </c>
      <c r="K12" s="42">
        <v>21266</v>
      </c>
      <c r="L12" s="43">
        <f t="shared" ref="L12:L49" si="1">K12*$H12</f>
        <v>21266</v>
      </c>
      <c r="M12" s="42">
        <v>30575</v>
      </c>
      <c r="N12" s="43">
        <f t="shared" ref="N12:N49" si="2">M12*$H12</f>
        <v>30575</v>
      </c>
      <c r="O12" s="40">
        <f t="shared" ref="O12:O49" si="3">AVERAGE(I12,K12,M12)</f>
        <v>21447</v>
      </c>
    </row>
    <row r="13" spans="1:15" x14ac:dyDescent="0.25">
      <c r="D13" s="71"/>
      <c r="E13" s="75" t="s">
        <v>753</v>
      </c>
      <c r="F13" s="75" t="s">
        <v>782</v>
      </c>
      <c r="G13" s="76" t="s">
        <v>313</v>
      </c>
      <c r="H13" s="77">
        <v>1</v>
      </c>
      <c r="I13" s="78">
        <v>57000</v>
      </c>
      <c r="J13" s="43">
        <f t="shared" si="0"/>
        <v>57000</v>
      </c>
      <c r="K13" s="42">
        <v>51072</v>
      </c>
      <c r="L13" s="43">
        <f t="shared" si="1"/>
        <v>51072</v>
      </c>
      <c r="M13" s="42">
        <v>63755</v>
      </c>
      <c r="N13" s="43">
        <f t="shared" si="2"/>
        <v>63755</v>
      </c>
      <c r="O13" s="40">
        <f t="shared" si="3"/>
        <v>57275.666666666664</v>
      </c>
    </row>
    <row r="14" spans="1:15" x14ac:dyDescent="0.25">
      <c r="D14" s="71"/>
      <c r="E14" s="75" t="s">
        <v>754</v>
      </c>
      <c r="F14" s="75" t="s">
        <v>783</v>
      </c>
      <c r="G14" s="76" t="s">
        <v>345</v>
      </c>
      <c r="H14" s="77">
        <v>1</v>
      </c>
      <c r="I14" s="78">
        <v>4000</v>
      </c>
      <c r="J14" s="43">
        <f t="shared" si="0"/>
        <v>4000</v>
      </c>
      <c r="K14" s="42">
        <v>2031</v>
      </c>
      <c r="L14" s="43">
        <f t="shared" si="1"/>
        <v>2031</v>
      </c>
      <c r="M14" s="42">
        <v>3500</v>
      </c>
      <c r="N14" s="43">
        <f t="shared" si="2"/>
        <v>3500</v>
      </c>
      <c r="O14" s="40">
        <f t="shared" si="3"/>
        <v>3177</v>
      </c>
    </row>
    <row r="15" spans="1:15" x14ac:dyDescent="0.25">
      <c r="D15" s="71"/>
      <c r="E15" s="75" t="s">
        <v>755</v>
      </c>
      <c r="F15" s="75" t="s">
        <v>784</v>
      </c>
      <c r="G15" s="76" t="s">
        <v>345</v>
      </c>
      <c r="H15" s="77">
        <v>1</v>
      </c>
      <c r="I15" s="78">
        <v>2500</v>
      </c>
      <c r="J15" s="43">
        <f t="shared" si="0"/>
        <v>2500</v>
      </c>
      <c r="K15" s="42">
        <v>1419</v>
      </c>
      <c r="L15" s="43">
        <f t="shared" si="1"/>
        <v>1419</v>
      </c>
      <c r="M15" s="42">
        <v>2450</v>
      </c>
      <c r="N15" s="43">
        <f t="shared" si="2"/>
        <v>2450</v>
      </c>
      <c r="O15" s="40">
        <f t="shared" si="3"/>
        <v>2123</v>
      </c>
    </row>
    <row r="16" spans="1:15" x14ac:dyDescent="0.25">
      <c r="D16" s="71"/>
      <c r="E16" s="75" t="s">
        <v>756</v>
      </c>
      <c r="F16" s="75" t="s">
        <v>785</v>
      </c>
      <c r="G16" s="76" t="s">
        <v>345</v>
      </c>
      <c r="H16" s="77">
        <v>1</v>
      </c>
      <c r="I16" s="78">
        <v>1500</v>
      </c>
      <c r="J16" s="43">
        <f t="shared" si="0"/>
        <v>1500</v>
      </c>
      <c r="K16" s="42">
        <v>732</v>
      </c>
      <c r="L16" s="43">
        <f t="shared" si="1"/>
        <v>732</v>
      </c>
      <c r="M16" s="42">
        <v>800</v>
      </c>
      <c r="N16" s="43">
        <f t="shared" si="2"/>
        <v>800</v>
      </c>
      <c r="O16" s="40">
        <f t="shared" si="3"/>
        <v>1010.6666666666666</v>
      </c>
    </row>
    <row r="17" spans="4:15" ht="45" x14ac:dyDescent="0.25">
      <c r="D17" s="71"/>
      <c r="E17" s="75" t="s">
        <v>757</v>
      </c>
      <c r="F17" s="79" t="s">
        <v>817</v>
      </c>
      <c r="G17" s="76" t="s">
        <v>312</v>
      </c>
      <c r="H17" s="77">
        <v>15</v>
      </c>
      <c r="I17" s="78">
        <v>100</v>
      </c>
      <c r="J17" s="43">
        <f t="shared" si="0"/>
        <v>1500</v>
      </c>
      <c r="K17" s="42">
        <v>106</v>
      </c>
      <c r="L17" s="43">
        <f t="shared" si="1"/>
        <v>1590</v>
      </c>
      <c r="M17" s="42">
        <v>65</v>
      </c>
      <c r="N17" s="43">
        <f t="shared" si="2"/>
        <v>975</v>
      </c>
      <c r="O17" s="40">
        <f t="shared" si="3"/>
        <v>90.333333333333329</v>
      </c>
    </row>
    <row r="18" spans="4:15" x14ac:dyDescent="0.25">
      <c r="D18" s="71"/>
      <c r="E18" s="75" t="s">
        <v>758</v>
      </c>
      <c r="F18" s="75" t="s">
        <v>786</v>
      </c>
      <c r="G18" s="76" t="s">
        <v>312</v>
      </c>
      <c r="H18" s="77">
        <v>42</v>
      </c>
      <c r="I18" s="78">
        <v>75</v>
      </c>
      <c r="J18" s="43">
        <f t="shared" si="0"/>
        <v>3150</v>
      </c>
      <c r="K18" s="42">
        <v>37.6</v>
      </c>
      <c r="L18" s="43">
        <f t="shared" si="1"/>
        <v>1579.2</v>
      </c>
      <c r="M18" s="42">
        <v>20</v>
      </c>
      <c r="N18" s="43">
        <f t="shared" si="2"/>
        <v>840</v>
      </c>
      <c r="O18" s="40">
        <f t="shared" si="3"/>
        <v>44.199999999999996</v>
      </c>
    </row>
    <row r="19" spans="4:15" x14ac:dyDescent="0.25">
      <c r="D19" s="71"/>
      <c r="E19" s="75" t="s">
        <v>759</v>
      </c>
      <c r="F19" s="75" t="s">
        <v>787</v>
      </c>
      <c r="G19" s="76" t="s">
        <v>312</v>
      </c>
      <c r="H19" s="77">
        <v>40</v>
      </c>
      <c r="I19" s="78">
        <v>50</v>
      </c>
      <c r="J19" s="43">
        <f t="shared" si="0"/>
        <v>2000</v>
      </c>
      <c r="K19" s="42">
        <v>27.2</v>
      </c>
      <c r="L19" s="43">
        <f t="shared" si="1"/>
        <v>1088</v>
      </c>
      <c r="M19" s="42">
        <v>30</v>
      </c>
      <c r="N19" s="43">
        <f t="shared" si="2"/>
        <v>1200</v>
      </c>
      <c r="O19" s="40">
        <f t="shared" si="3"/>
        <v>35.733333333333334</v>
      </c>
    </row>
    <row r="20" spans="4:15" x14ac:dyDescent="0.25">
      <c r="D20" s="71"/>
      <c r="E20" s="75" t="s">
        <v>760</v>
      </c>
      <c r="F20" s="75" t="s">
        <v>788</v>
      </c>
      <c r="G20" s="76" t="s">
        <v>312</v>
      </c>
      <c r="H20" s="77">
        <v>60</v>
      </c>
      <c r="I20" s="78">
        <v>35</v>
      </c>
      <c r="J20" s="43">
        <f t="shared" si="0"/>
        <v>2100</v>
      </c>
      <c r="K20" s="42">
        <v>16.100000000000001</v>
      </c>
      <c r="L20" s="43">
        <f t="shared" si="1"/>
        <v>966.00000000000011</v>
      </c>
      <c r="M20" s="42">
        <v>22.5</v>
      </c>
      <c r="N20" s="43">
        <f t="shared" si="2"/>
        <v>1350</v>
      </c>
      <c r="O20" s="40">
        <f t="shared" si="3"/>
        <v>24.533333333333331</v>
      </c>
    </row>
    <row r="21" spans="4:15" ht="30" x14ac:dyDescent="0.25">
      <c r="D21" s="71"/>
      <c r="E21" s="75" t="s">
        <v>761</v>
      </c>
      <c r="F21" s="79" t="s">
        <v>818</v>
      </c>
      <c r="G21" s="76" t="s">
        <v>313</v>
      </c>
      <c r="H21" s="77">
        <v>1</v>
      </c>
      <c r="I21" s="78">
        <v>5000</v>
      </c>
      <c r="J21" s="43">
        <f t="shared" si="0"/>
        <v>5000</v>
      </c>
      <c r="K21" s="42">
        <v>8181</v>
      </c>
      <c r="L21" s="43">
        <f t="shared" si="1"/>
        <v>8181</v>
      </c>
      <c r="M21" s="42">
        <v>35000</v>
      </c>
      <c r="N21" s="43">
        <f t="shared" si="2"/>
        <v>35000</v>
      </c>
      <c r="O21" s="40">
        <f t="shared" si="3"/>
        <v>16060.333333333334</v>
      </c>
    </row>
    <row r="22" spans="4:15" x14ac:dyDescent="0.25">
      <c r="D22" s="71"/>
      <c r="E22" s="75" t="s">
        <v>762</v>
      </c>
      <c r="F22" s="75" t="s">
        <v>789</v>
      </c>
      <c r="G22" s="76" t="s">
        <v>313</v>
      </c>
      <c r="H22" s="77">
        <v>1</v>
      </c>
      <c r="I22" s="78">
        <v>8500</v>
      </c>
      <c r="J22" s="43">
        <f t="shared" si="0"/>
        <v>8500</v>
      </c>
      <c r="K22" s="42">
        <v>26225</v>
      </c>
      <c r="L22" s="43">
        <f t="shared" si="1"/>
        <v>26225</v>
      </c>
      <c r="M22" s="42">
        <v>45000</v>
      </c>
      <c r="N22" s="43">
        <f t="shared" si="2"/>
        <v>45000</v>
      </c>
      <c r="O22" s="40">
        <f t="shared" si="3"/>
        <v>26575</v>
      </c>
    </row>
    <row r="23" spans="4:15" x14ac:dyDescent="0.25">
      <c r="D23" s="71"/>
      <c r="E23" s="75" t="s">
        <v>763</v>
      </c>
      <c r="F23" s="75" t="s">
        <v>790</v>
      </c>
      <c r="G23" s="76" t="s">
        <v>313</v>
      </c>
      <c r="H23" s="77">
        <v>1</v>
      </c>
      <c r="I23" s="78">
        <v>5000</v>
      </c>
      <c r="J23" s="43">
        <f t="shared" si="0"/>
        <v>5000</v>
      </c>
      <c r="K23" s="42">
        <v>8513</v>
      </c>
      <c r="L23" s="43">
        <f t="shared" si="1"/>
        <v>8513</v>
      </c>
      <c r="M23" s="42">
        <v>15000</v>
      </c>
      <c r="N23" s="43">
        <f t="shared" si="2"/>
        <v>15000</v>
      </c>
      <c r="O23" s="40">
        <f t="shared" si="3"/>
        <v>9504.3333333333339</v>
      </c>
    </row>
    <row r="24" spans="4:15" ht="30" x14ac:dyDescent="0.25">
      <c r="D24" s="71"/>
      <c r="E24" s="75" t="s">
        <v>764</v>
      </c>
      <c r="F24" s="79" t="s">
        <v>819</v>
      </c>
      <c r="G24" s="76" t="s">
        <v>345</v>
      </c>
      <c r="H24" s="77">
        <v>1</v>
      </c>
      <c r="I24" s="78">
        <v>8000</v>
      </c>
      <c r="J24" s="43">
        <f t="shared" si="0"/>
        <v>8000</v>
      </c>
      <c r="K24" s="42">
        <v>8782</v>
      </c>
      <c r="L24" s="43">
        <f t="shared" si="1"/>
        <v>8782</v>
      </c>
      <c r="M24" s="42">
        <v>6145</v>
      </c>
      <c r="N24" s="43">
        <f t="shared" si="2"/>
        <v>6145</v>
      </c>
      <c r="O24" s="40">
        <f t="shared" si="3"/>
        <v>7642.333333333333</v>
      </c>
    </row>
    <row r="25" spans="4:15" ht="30" x14ac:dyDescent="0.25">
      <c r="D25" s="71"/>
      <c r="E25" s="75" t="s">
        <v>765</v>
      </c>
      <c r="F25" s="79" t="s">
        <v>820</v>
      </c>
      <c r="G25" s="76" t="s">
        <v>345</v>
      </c>
      <c r="H25" s="77">
        <v>1</v>
      </c>
      <c r="I25" s="78">
        <v>12000</v>
      </c>
      <c r="J25" s="43">
        <f t="shared" si="0"/>
        <v>12000</v>
      </c>
      <c r="K25" s="42">
        <v>5772</v>
      </c>
      <c r="L25" s="43">
        <f t="shared" si="1"/>
        <v>5772</v>
      </c>
      <c r="M25" s="42">
        <v>7615</v>
      </c>
      <c r="N25" s="43">
        <f t="shared" si="2"/>
        <v>7615</v>
      </c>
      <c r="O25" s="40">
        <f t="shared" si="3"/>
        <v>8462.3333333333339</v>
      </c>
    </row>
    <row r="26" spans="4:15" ht="30" x14ac:dyDescent="0.25">
      <c r="D26" s="71"/>
      <c r="E26" s="75" t="s">
        <v>766</v>
      </c>
      <c r="F26" s="79" t="s">
        <v>821</v>
      </c>
      <c r="G26" s="76" t="s">
        <v>312</v>
      </c>
      <c r="H26" s="80">
        <v>15850</v>
      </c>
      <c r="I26" s="78">
        <v>1.75</v>
      </c>
      <c r="J26" s="43">
        <f t="shared" si="0"/>
        <v>27737.5</v>
      </c>
      <c r="K26" s="42">
        <v>2</v>
      </c>
      <c r="L26" s="43">
        <f t="shared" si="1"/>
        <v>31700</v>
      </c>
      <c r="M26" s="42">
        <v>1.75</v>
      </c>
      <c r="N26" s="43">
        <f t="shared" si="2"/>
        <v>27737.5</v>
      </c>
      <c r="O26" s="40">
        <f t="shared" si="3"/>
        <v>1.8333333333333333</v>
      </c>
    </row>
    <row r="27" spans="4:15" ht="45" x14ac:dyDescent="0.25">
      <c r="D27" s="71"/>
      <c r="E27" s="75" t="s">
        <v>767</v>
      </c>
      <c r="F27" s="79" t="s">
        <v>822</v>
      </c>
      <c r="G27" s="76" t="s">
        <v>312</v>
      </c>
      <c r="H27" s="80">
        <v>19700</v>
      </c>
      <c r="I27" s="78">
        <v>1.45</v>
      </c>
      <c r="J27" s="43">
        <f t="shared" si="0"/>
        <v>28565</v>
      </c>
      <c r="K27" s="42">
        <v>1.7</v>
      </c>
      <c r="L27" s="43">
        <f t="shared" si="1"/>
        <v>33490</v>
      </c>
      <c r="M27" s="42">
        <v>1.65</v>
      </c>
      <c r="N27" s="43">
        <f t="shared" si="2"/>
        <v>32505</v>
      </c>
      <c r="O27" s="40">
        <f t="shared" si="3"/>
        <v>1.5999999999999999</v>
      </c>
    </row>
    <row r="28" spans="4:15" ht="45" x14ac:dyDescent="0.25">
      <c r="D28" s="71"/>
      <c r="E28" s="75" t="s">
        <v>768</v>
      </c>
      <c r="F28" s="79" t="s">
        <v>823</v>
      </c>
      <c r="G28" s="76" t="s">
        <v>312</v>
      </c>
      <c r="H28" s="80">
        <v>17500</v>
      </c>
      <c r="I28" s="78">
        <v>2</v>
      </c>
      <c r="J28" s="43">
        <f t="shared" si="0"/>
        <v>35000</v>
      </c>
      <c r="K28" s="42">
        <v>1.5</v>
      </c>
      <c r="L28" s="43">
        <f t="shared" si="1"/>
        <v>26250</v>
      </c>
      <c r="M28" s="42">
        <v>2.25</v>
      </c>
      <c r="N28" s="43">
        <f t="shared" si="2"/>
        <v>39375</v>
      </c>
      <c r="O28" s="40">
        <f t="shared" si="3"/>
        <v>1.9166666666666667</v>
      </c>
    </row>
    <row r="29" spans="4:15" ht="30" x14ac:dyDescent="0.25">
      <c r="D29" s="71"/>
      <c r="E29" s="75" t="s">
        <v>769</v>
      </c>
      <c r="F29" s="79" t="s">
        <v>824</v>
      </c>
      <c r="G29" s="76" t="s">
        <v>312</v>
      </c>
      <c r="H29" s="80">
        <v>7900</v>
      </c>
      <c r="I29" s="78">
        <v>1.75</v>
      </c>
      <c r="J29" s="43">
        <f t="shared" si="0"/>
        <v>13825</v>
      </c>
      <c r="K29" s="42">
        <v>1.9</v>
      </c>
      <c r="L29" s="43">
        <f t="shared" si="1"/>
        <v>15010</v>
      </c>
      <c r="M29" s="42">
        <v>1.8</v>
      </c>
      <c r="N29" s="43">
        <f t="shared" si="2"/>
        <v>14220</v>
      </c>
      <c r="O29" s="40">
        <f t="shared" si="3"/>
        <v>1.8166666666666667</v>
      </c>
    </row>
    <row r="30" spans="4:15" ht="30" x14ac:dyDescent="0.25">
      <c r="D30" s="71"/>
      <c r="E30" s="75" t="s">
        <v>770</v>
      </c>
      <c r="F30" s="79" t="s">
        <v>825</v>
      </c>
      <c r="G30" s="76" t="s">
        <v>313</v>
      </c>
      <c r="H30" s="77">
        <v>1</v>
      </c>
      <c r="I30" s="78">
        <v>172500</v>
      </c>
      <c r="J30" s="43">
        <f t="shared" si="0"/>
        <v>172500</v>
      </c>
      <c r="K30" s="42">
        <v>154660</v>
      </c>
      <c r="L30" s="43">
        <f t="shared" si="1"/>
        <v>154660</v>
      </c>
      <c r="M30" s="42">
        <v>286690</v>
      </c>
      <c r="N30" s="43">
        <f t="shared" si="2"/>
        <v>286690</v>
      </c>
      <c r="O30" s="40">
        <f t="shared" si="3"/>
        <v>204616.66666666666</v>
      </c>
    </row>
    <row r="31" spans="4:15" x14ac:dyDescent="0.25">
      <c r="D31" s="71"/>
      <c r="E31" s="75" t="s">
        <v>771</v>
      </c>
      <c r="F31" s="75" t="s">
        <v>791</v>
      </c>
      <c r="G31" s="76" t="s">
        <v>345</v>
      </c>
      <c r="H31" s="77">
        <v>1</v>
      </c>
      <c r="I31" s="78">
        <v>12500</v>
      </c>
      <c r="J31" s="43">
        <f t="shared" si="0"/>
        <v>12500</v>
      </c>
      <c r="K31" s="42">
        <v>12095</v>
      </c>
      <c r="L31" s="43">
        <f t="shared" si="1"/>
        <v>12095</v>
      </c>
      <c r="M31" s="42">
        <v>11050</v>
      </c>
      <c r="N31" s="43">
        <f t="shared" si="2"/>
        <v>11050</v>
      </c>
      <c r="O31" s="40">
        <f t="shared" si="3"/>
        <v>11881.666666666666</v>
      </c>
    </row>
    <row r="32" spans="4:15" x14ac:dyDescent="0.25">
      <c r="D32" s="71"/>
      <c r="E32" s="75" t="s">
        <v>772</v>
      </c>
      <c r="F32" s="75" t="s">
        <v>792</v>
      </c>
      <c r="G32" s="76" t="s">
        <v>312</v>
      </c>
      <c r="H32" s="80">
        <v>11400</v>
      </c>
      <c r="I32" s="78">
        <v>5.5</v>
      </c>
      <c r="J32" s="43">
        <f t="shared" si="0"/>
        <v>62700</v>
      </c>
      <c r="K32" s="42">
        <v>14.7</v>
      </c>
      <c r="L32" s="43">
        <f t="shared" si="1"/>
        <v>167580</v>
      </c>
      <c r="M32" s="42">
        <v>8</v>
      </c>
      <c r="N32" s="43">
        <f t="shared" si="2"/>
        <v>91200</v>
      </c>
      <c r="O32" s="40">
        <f t="shared" si="3"/>
        <v>9.4</v>
      </c>
    </row>
    <row r="33" spans="4:15" x14ac:dyDescent="0.25">
      <c r="D33" s="71"/>
      <c r="E33" s="75" t="s">
        <v>773</v>
      </c>
      <c r="F33" s="75" t="s">
        <v>793</v>
      </c>
      <c r="G33" s="76" t="s">
        <v>312</v>
      </c>
      <c r="H33" s="80">
        <v>4500</v>
      </c>
      <c r="I33" s="78">
        <v>9</v>
      </c>
      <c r="J33" s="43">
        <f t="shared" si="0"/>
        <v>40500</v>
      </c>
      <c r="K33" s="42">
        <v>21.5</v>
      </c>
      <c r="L33" s="43">
        <f t="shared" si="1"/>
        <v>96750</v>
      </c>
      <c r="M33" s="42">
        <v>16</v>
      </c>
      <c r="N33" s="43">
        <f t="shared" si="2"/>
        <v>72000</v>
      </c>
      <c r="O33" s="40">
        <f t="shared" si="3"/>
        <v>15.5</v>
      </c>
    </row>
    <row r="34" spans="4:15" x14ac:dyDescent="0.25">
      <c r="D34" s="71"/>
      <c r="E34" s="75" t="s">
        <v>774</v>
      </c>
      <c r="F34" s="75" t="s">
        <v>794</v>
      </c>
      <c r="G34" s="76" t="s">
        <v>312</v>
      </c>
      <c r="H34" s="77">
        <v>40</v>
      </c>
      <c r="I34" s="78">
        <v>50</v>
      </c>
      <c r="J34" s="43">
        <f t="shared" si="0"/>
        <v>2000</v>
      </c>
      <c r="K34" s="42">
        <v>25.6</v>
      </c>
      <c r="L34" s="43">
        <f t="shared" si="1"/>
        <v>1024</v>
      </c>
      <c r="M34" s="42">
        <v>35</v>
      </c>
      <c r="N34" s="43">
        <f t="shared" si="2"/>
        <v>1400</v>
      </c>
      <c r="O34" s="40">
        <f t="shared" si="3"/>
        <v>36.866666666666667</v>
      </c>
    </row>
    <row r="35" spans="4:15" x14ac:dyDescent="0.25">
      <c r="D35" s="71"/>
      <c r="E35" s="75" t="s">
        <v>775</v>
      </c>
      <c r="F35" s="75" t="s">
        <v>795</v>
      </c>
      <c r="G35" s="76" t="s">
        <v>312</v>
      </c>
      <c r="H35" s="77">
        <v>212</v>
      </c>
      <c r="I35" s="78">
        <v>40</v>
      </c>
      <c r="J35" s="43">
        <f t="shared" si="0"/>
        <v>8480</v>
      </c>
      <c r="K35" s="42">
        <v>61.7</v>
      </c>
      <c r="L35" s="43">
        <f t="shared" si="1"/>
        <v>13080.400000000001</v>
      </c>
      <c r="M35" s="42">
        <v>25</v>
      </c>
      <c r="N35" s="43">
        <f t="shared" si="2"/>
        <v>5300</v>
      </c>
      <c r="O35" s="40">
        <f t="shared" si="3"/>
        <v>42.233333333333334</v>
      </c>
    </row>
    <row r="36" spans="4:15" x14ac:dyDescent="0.25">
      <c r="D36" s="71"/>
      <c r="E36" s="75" t="s">
        <v>776</v>
      </c>
      <c r="F36" s="75" t="s">
        <v>796</v>
      </c>
      <c r="G36" s="76" t="s">
        <v>312</v>
      </c>
      <c r="H36" s="77">
        <v>988</v>
      </c>
      <c r="I36" s="78">
        <v>65</v>
      </c>
      <c r="J36" s="43">
        <f t="shared" si="0"/>
        <v>64220</v>
      </c>
      <c r="K36" s="42">
        <v>90.8</v>
      </c>
      <c r="L36" s="43">
        <f t="shared" si="1"/>
        <v>89710.399999999994</v>
      </c>
      <c r="M36" s="42">
        <v>85</v>
      </c>
      <c r="N36" s="43">
        <f t="shared" si="2"/>
        <v>83980</v>
      </c>
      <c r="O36" s="40">
        <f t="shared" si="3"/>
        <v>80.266666666666666</v>
      </c>
    </row>
    <row r="37" spans="4:15" x14ac:dyDescent="0.25">
      <c r="D37" s="71"/>
      <c r="E37" s="75" t="s">
        <v>777</v>
      </c>
      <c r="F37" s="75" t="s">
        <v>797</v>
      </c>
      <c r="G37" s="76" t="s">
        <v>345</v>
      </c>
      <c r="H37" s="77">
        <v>5</v>
      </c>
      <c r="I37" s="78">
        <v>14650</v>
      </c>
      <c r="J37" s="43">
        <f t="shared" si="0"/>
        <v>73250</v>
      </c>
      <c r="K37" s="42">
        <v>14002</v>
      </c>
      <c r="L37" s="43">
        <f t="shared" si="1"/>
        <v>70010</v>
      </c>
      <c r="M37" s="42">
        <v>8190</v>
      </c>
      <c r="N37" s="43">
        <f t="shared" si="2"/>
        <v>40950</v>
      </c>
      <c r="O37" s="40">
        <f t="shared" si="3"/>
        <v>12280.666666666666</v>
      </c>
    </row>
    <row r="38" spans="4:15" x14ac:dyDescent="0.25">
      <c r="D38" s="71"/>
      <c r="E38" s="75" t="s">
        <v>778</v>
      </c>
      <c r="F38" s="75" t="s">
        <v>798</v>
      </c>
      <c r="G38" s="76" t="s">
        <v>345</v>
      </c>
      <c r="H38" s="77">
        <v>18</v>
      </c>
      <c r="I38" s="78">
        <v>900</v>
      </c>
      <c r="J38" s="43">
        <f t="shared" si="0"/>
        <v>16200</v>
      </c>
      <c r="K38" s="42">
        <v>1159</v>
      </c>
      <c r="L38" s="43">
        <f t="shared" si="1"/>
        <v>20862</v>
      </c>
      <c r="M38" s="42">
        <v>1085</v>
      </c>
      <c r="N38" s="43">
        <f t="shared" si="2"/>
        <v>19530</v>
      </c>
      <c r="O38" s="40">
        <f t="shared" si="3"/>
        <v>1048</v>
      </c>
    </row>
    <row r="39" spans="4:15" x14ac:dyDescent="0.25">
      <c r="D39" s="71"/>
      <c r="E39" s="75" t="s">
        <v>779</v>
      </c>
      <c r="F39" s="75" t="s">
        <v>799</v>
      </c>
      <c r="G39" s="76" t="s">
        <v>345</v>
      </c>
      <c r="H39" s="77">
        <v>3</v>
      </c>
      <c r="I39" s="78">
        <v>1200</v>
      </c>
      <c r="J39" s="43">
        <f t="shared" si="0"/>
        <v>3600</v>
      </c>
      <c r="K39" s="42">
        <v>490</v>
      </c>
      <c r="L39" s="43">
        <f t="shared" si="1"/>
        <v>1470</v>
      </c>
      <c r="M39" s="42">
        <v>1850</v>
      </c>
      <c r="N39" s="43">
        <f t="shared" si="2"/>
        <v>5550</v>
      </c>
      <c r="O39" s="40">
        <f t="shared" si="3"/>
        <v>1180</v>
      </c>
    </row>
    <row r="40" spans="4:15" ht="30" x14ac:dyDescent="0.25">
      <c r="D40" s="71"/>
      <c r="E40" s="75" t="s">
        <v>800</v>
      </c>
      <c r="F40" s="79" t="s">
        <v>826</v>
      </c>
      <c r="G40" s="76" t="s">
        <v>345</v>
      </c>
      <c r="H40" s="77">
        <v>2</v>
      </c>
      <c r="I40" s="78">
        <v>13250</v>
      </c>
      <c r="J40" s="43">
        <f t="shared" si="0"/>
        <v>26500</v>
      </c>
      <c r="K40" s="42">
        <v>14752</v>
      </c>
      <c r="L40" s="43">
        <f t="shared" si="1"/>
        <v>29504</v>
      </c>
      <c r="M40" s="42">
        <v>12450</v>
      </c>
      <c r="N40" s="43">
        <f t="shared" si="2"/>
        <v>24900</v>
      </c>
      <c r="O40" s="40">
        <f t="shared" si="3"/>
        <v>13484</v>
      </c>
    </row>
    <row r="41" spans="4:15" ht="30" x14ac:dyDescent="0.25">
      <c r="D41" s="71"/>
      <c r="E41" s="75" t="s">
        <v>801</v>
      </c>
      <c r="F41" s="79" t="s">
        <v>827</v>
      </c>
      <c r="G41" s="76" t="s">
        <v>345</v>
      </c>
      <c r="H41" s="77">
        <v>49</v>
      </c>
      <c r="I41" s="78">
        <v>1100</v>
      </c>
      <c r="J41" s="43">
        <f t="shared" si="0"/>
        <v>53900</v>
      </c>
      <c r="K41" s="42">
        <v>1325</v>
      </c>
      <c r="L41" s="43">
        <f t="shared" si="1"/>
        <v>64925</v>
      </c>
      <c r="M41" s="42">
        <v>1275</v>
      </c>
      <c r="N41" s="43">
        <f t="shared" si="2"/>
        <v>62475</v>
      </c>
      <c r="O41" s="40">
        <f t="shared" si="3"/>
        <v>1233.3333333333333</v>
      </c>
    </row>
    <row r="42" spans="4:15" ht="30" x14ac:dyDescent="0.25">
      <c r="D42" s="71"/>
      <c r="E42" s="75" t="s">
        <v>802</v>
      </c>
      <c r="F42" s="79" t="s">
        <v>828</v>
      </c>
      <c r="G42" s="76" t="s">
        <v>345</v>
      </c>
      <c r="H42" s="77">
        <v>32</v>
      </c>
      <c r="I42" s="78">
        <v>1150</v>
      </c>
      <c r="J42" s="43">
        <f t="shared" si="0"/>
        <v>36800</v>
      </c>
      <c r="K42" s="42">
        <v>1211</v>
      </c>
      <c r="L42" s="43">
        <f t="shared" si="1"/>
        <v>38752</v>
      </c>
      <c r="M42" s="42">
        <v>1335</v>
      </c>
      <c r="N42" s="43">
        <f t="shared" si="2"/>
        <v>42720</v>
      </c>
      <c r="O42" s="40">
        <f t="shared" si="3"/>
        <v>1232</v>
      </c>
    </row>
    <row r="43" spans="4:15" x14ac:dyDescent="0.25">
      <c r="D43" s="71"/>
      <c r="E43" s="75" t="s">
        <v>803</v>
      </c>
      <c r="F43" s="75" t="s">
        <v>804</v>
      </c>
      <c r="G43" s="76" t="s">
        <v>345</v>
      </c>
      <c r="H43" s="77">
        <v>5</v>
      </c>
      <c r="I43" s="78">
        <v>3200</v>
      </c>
      <c r="J43" s="43">
        <f t="shared" si="0"/>
        <v>16000</v>
      </c>
      <c r="K43" s="42">
        <v>2505</v>
      </c>
      <c r="L43" s="43">
        <f t="shared" si="1"/>
        <v>12525</v>
      </c>
      <c r="M43" s="42">
        <v>2300</v>
      </c>
      <c r="N43" s="43">
        <f t="shared" si="2"/>
        <v>11500</v>
      </c>
      <c r="O43" s="40">
        <f t="shared" si="3"/>
        <v>2668.3333333333335</v>
      </c>
    </row>
    <row r="44" spans="4:15" x14ac:dyDescent="0.25">
      <c r="D44" s="71"/>
      <c r="E44" s="75" t="s">
        <v>805</v>
      </c>
      <c r="F44" s="75" t="s">
        <v>806</v>
      </c>
      <c r="G44" s="76" t="s">
        <v>345</v>
      </c>
      <c r="H44" s="77">
        <v>1</v>
      </c>
      <c r="I44" s="78">
        <v>3700</v>
      </c>
      <c r="J44" s="43">
        <f t="shared" si="0"/>
        <v>3700</v>
      </c>
      <c r="K44" s="42">
        <v>3370</v>
      </c>
      <c r="L44" s="43">
        <f t="shared" si="1"/>
        <v>3370</v>
      </c>
      <c r="M44" s="42">
        <v>3395</v>
      </c>
      <c r="N44" s="43">
        <f t="shared" si="2"/>
        <v>3395</v>
      </c>
      <c r="O44" s="40">
        <f t="shared" si="3"/>
        <v>3488.3333333333335</v>
      </c>
    </row>
    <row r="45" spans="4:15" x14ac:dyDescent="0.25">
      <c r="D45" s="71"/>
      <c r="E45" s="75" t="s">
        <v>807</v>
      </c>
      <c r="F45" s="75" t="s">
        <v>808</v>
      </c>
      <c r="G45" s="76" t="s">
        <v>313</v>
      </c>
      <c r="H45" s="77">
        <v>1</v>
      </c>
      <c r="I45" s="78">
        <v>5500</v>
      </c>
      <c r="J45" s="43">
        <f t="shared" si="0"/>
        <v>5500</v>
      </c>
      <c r="K45" s="42">
        <v>11703</v>
      </c>
      <c r="L45" s="43">
        <f t="shared" si="1"/>
        <v>11703</v>
      </c>
      <c r="M45" s="42">
        <v>9700</v>
      </c>
      <c r="N45" s="43">
        <f t="shared" si="2"/>
        <v>9700</v>
      </c>
      <c r="O45" s="40">
        <f t="shared" si="3"/>
        <v>8967.6666666666661</v>
      </c>
    </row>
    <row r="46" spans="4:15" x14ac:dyDescent="0.25">
      <c r="D46" s="71"/>
      <c r="E46" s="75" t="s">
        <v>809</v>
      </c>
      <c r="F46" s="75" t="s">
        <v>810</v>
      </c>
      <c r="G46" s="76" t="s">
        <v>345</v>
      </c>
      <c r="H46" s="77">
        <v>1</v>
      </c>
      <c r="I46" s="78">
        <v>2200</v>
      </c>
      <c r="J46" s="43">
        <f t="shared" si="0"/>
        <v>2200</v>
      </c>
      <c r="K46" s="42">
        <v>1820</v>
      </c>
      <c r="L46" s="43">
        <f t="shared" si="1"/>
        <v>1820</v>
      </c>
      <c r="M46" s="42">
        <v>1257</v>
      </c>
      <c r="N46" s="43">
        <f t="shared" si="2"/>
        <v>1257</v>
      </c>
      <c r="O46" s="40">
        <f t="shared" si="3"/>
        <v>1759</v>
      </c>
    </row>
    <row r="47" spans="4:15" x14ac:dyDescent="0.25">
      <c r="D47" s="71"/>
      <c r="E47" s="75" t="s">
        <v>811</v>
      </c>
      <c r="F47" s="75" t="s">
        <v>812</v>
      </c>
      <c r="G47" s="76" t="s">
        <v>345</v>
      </c>
      <c r="H47" s="77">
        <v>1</v>
      </c>
      <c r="I47" s="78">
        <v>2500</v>
      </c>
      <c r="J47" s="43">
        <f t="shared" si="0"/>
        <v>2500</v>
      </c>
      <c r="K47" s="42">
        <v>1917</v>
      </c>
      <c r="L47" s="43">
        <f t="shared" si="1"/>
        <v>1917</v>
      </c>
      <c r="M47" s="42">
        <v>1460</v>
      </c>
      <c r="N47" s="43">
        <f t="shared" si="2"/>
        <v>1460</v>
      </c>
      <c r="O47" s="40">
        <f t="shared" si="3"/>
        <v>1959</v>
      </c>
    </row>
    <row r="48" spans="4:15" x14ac:dyDescent="0.25">
      <c r="D48" s="71"/>
      <c r="E48" s="75" t="s">
        <v>813</v>
      </c>
      <c r="F48" s="75" t="s">
        <v>814</v>
      </c>
      <c r="G48" s="76" t="s">
        <v>345</v>
      </c>
      <c r="H48" s="77">
        <v>4</v>
      </c>
      <c r="I48" s="78">
        <v>350</v>
      </c>
      <c r="J48" s="43">
        <f t="shared" si="0"/>
        <v>1400</v>
      </c>
      <c r="K48" s="42">
        <v>203</v>
      </c>
      <c r="L48" s="43">
        <f t="shared" si="1"/>
        <v>812</v>
      </c>
      <c r="M48" s="42">
        <v>335</v>
      </c>
      <c r="N48" s="43">
        <f t="shared" si="2"/>
        <v>1340</v>
      </c>
      <c r="O48" s="40">
        <f t="shared" si="3"/>
        <v>296</v>
      </c>
    </row>
    <row r="49" spans="4:15" x14ac:dyDescent="0.25">
      <c r="D49" s="71"/>
      <c r="E49" s="81" t="s">
        <v>815</v>
      </c>
      <c r="F49" s="81" t="s">
        <v>816</v>
      </c>
      <c r="G49" s="82" t="s">
        <v>345</v>
      </c>
      <c r="H49" s="83">
        <v>2</v>
      </c>
      <c r="I49" s="84">
        <v>375</v>
      </c>
      <c r="J49" s="85">
        <f t="shared" si="0"/>
        <v>750</v>
      </c>
      <c r="K49" s="86">
        <v>208</v>
      </c>
      <c r="L49" s="85">
        <f t="shared" si="1"/>
        <v>416</v>
      </c>
      <c r="M49" s="86">
        <v>325</v>
      </c>
      <c r="N49" s="85">
        <f t="shared" si="2"/>
        <v>650</v>
      </c>
      <c r="O49" s="87">
        <f t="shared" si="3"/>
        <v>302.66666666666669</v>
      </c>
    </row>
    <row r="50" spans="4:15" x14ac:dyDescent="0.25">
      <c r="H50" s="35" t="s">
        <v>347</v>
      </c>
      <c r="I50" s="49"/>
      <c r="J50" s="50">
        <f>SUM(J11:J49)</f>
        <v>866077.5</v>
      </c>
      <c r="K50" s="51"/>
      <c r="L50" s="50">
        <f>SUM(L11:L49)</f>
        <v>1105215</v>
      </c>
      <c r="M50" s="51"/>
      <c r="N50" s="50">
        <f>SUM(N11:N49)</f>
        <v>1224640.5</v>
      </c>
    </row>
  </sheetData>
  <mergeCells count="3">
    <mergeCell ref="I9:J9"/>
    <mergeCell ref="K9:L9"/>
    <mergeCell ref="M9:N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19B4-9686-40F6-AAE9-D0498CFA6DC6}">
  <dimension ref="A1:K18"/>
  <sheetViews>
    <sheetView workbookViewId="0"/>
  </sheetViews>
  <sheetFormatPr defaultRowHeight="15" x14ac:dyDescent="0.25"/>
  <cols>
    <col min="2" max="2" width="14" customWidth="1"/>
    <col min="3" max="3" width="9.140625" customWidth="1"/>
    <col min="4" max="4" width="16" customWidth="1"/>
    <col min="5" max="5" width="11.140625" customWidth="1"/>
    <col min="6" max="6" width="42.42578125" customWidth="1"/>
    <col min="7" max="8" width="9.140625" style="9"/>
    <col min="9" max="10" width="14.28515625" customWidth="1"/>
    <col min="11" max="11" width="17" bestFit="1" customWidth="1"/>
  </cols>
  <sheetData>
    <row r="1" spans="1:11" ht="15.75" x14ac:dyDescent="0.25">
      <c r="A1" s="6" t="s">
        <v>326</v>
      </c>
      <c r="B1" t="s">
        <v>63</v>
      </c>
      <c r="D1" s="6" t="s">
        <v>323</v>
      </c>
      <c r="E1" t="str">
        <f>VLOOKUP($B$1,Data!$A$2:$E$80,2)</f>
        <v>Madison</v>
      </c>
    </row>
    <row r="2" spans="1:11" ht="15.75" x14ac:dyDescent="0.25">
      <c r="A2" s="6" t="s">
        <v>325</v>
      </c>
      <c r="B2" t="str">
        <f>VLOOKUP($B$1,Data!$A$2:$E$80,3)</f>
        <v>Jackson</v>
      </c>
      <c r="D2" s="6" t="s">
        <v>322</v>
      </c>
      <c r="E2" t="str">
        <f>VLOOKUP($B$1,Data!$A$2:$E$80,5)</f>
        <v>West</v>
      </c>
    </row>
    <row r="3" spans="1:11" ht="15.75" x14ac:dyDescent="0.25">
      <c r="A3" s="6" t="s">
        <v>324</v>
      </c>
      <c r="B3" t="str">
        <f>VLOOKUP($B$1,Data!$A$2:$E$80,4)</f>
        <v>McKellar-Sipes Regional</v>
      </c>
    </row>
    <row r="5" spans="1:11" ht="15.75" x14ac:dyDescent="0.25">
      <c r="A5" s="6" t="s">
        <v>321</v>
      </c>
      <c r="C5" t="str">
        <f>Index!D12</f>
        <v>T-Hangar Renovation</v>
      </c>
    </row>
    <row r="6" spans="1:11" ht="15.75" x14ac:dyDescent="0.25">
      <c r="A6" s="6" t="s">
        <v>327</v>
      </c>
      <c r="B6" t="str">
        <f>Index!E12</f>
        <v>68-555-0120-18</v>
      </c>
    </row>
    <row r="7" spans="1:11" ht="15.75" x14ac:dyDescent="0.25">
      <c r="A7" s="6" t="s">
        <v>320</v>
      </c>
      <c r="B7" s="7">
        <v>43467</v>
      </c>
    </row>
    <row r="9" spans="1:11" x14ac:dyDescent="0.25">
      <c r="E9" s="8" t="s">
        <v>306</v>
      </c>
      <c r="F9" s="8" t="s">
        <v>307</v>
      </c>
      <c r="G9" s="9" t="s">
        <v>308</v>
      </c>
      <c r="H9" s="18" t="s">
        <v>309</v>
      </c>
      <c r="I9" s="107" t="s">
        <v>649</v>
      </c>
      <c r="J9" s="106"/>
      <c r="K9" s="5" t="s">
        <v>319</v>
      </c>
    </row>
    <row r="10" spans="1:11" x14ac:dyDescent="0.25">
      <c r="H10" s="18"/>
      <c r="I10" s="24" t="s">
        <v>315</v>
      </c>
      <c r="J10" s="25" t="s">
        <v>316</v>
      </c>
    </row>
    <row r="11" spans="1:11" x14ac:dyDescent="0.25">
      <c r="E11" t="s">
        <v>637</v>
      </c>
      <c r="F11" t="s">
        <v>338</v>
      </c>
      <c r="G11" s="9" t="s">
        <v>313</v>
      </c>
      <c r="H11" s="18">
        <v>1</v>
      </c>
      <c r="I11" s="20">
        <v>1200</v>
      </c>
      <c r="J11" s="21">
        <f>I11*$H11</f>
        <v>1200</v>
      </c>
      <c r="K11" s="30">
        <f>AVERAGE(I11)</f>
        <v>1200</v>
      </c>
    </row>
    <row r="12" spans="1:11" x14ac:dyDescent="0.25">
      <c r="E12" t="s">
        <v>638</v>
      </c>
      <c r="F12" t="s">
        <v>643</v>
      </c>
      <c r="G12" s="9" t="s">
        <v>312</v>
      </c>
      <c r="H12" s="18">
        <v>200</v>
      </c>
      <c r="I12" s="20">
        <v>3</v>
      </c>
      <c r="J12" s="21">
        <f t="shared" ref="J12:J17" si="0">I12*$H12</f>
        <v>600</v>
      </c>
      <c r="K12" s="30">
        <f t="shared" ref="K12:K17" si="1">AVERAGE(I12)</f>
        <v>3</v>
      </c>
    </row>
    <row r="13" spans="1:11" x14ac:dyDescent="0.25">
      <c r="E13" t="s">
        <v>639</v>
      </c>
      <c r="F13" t="s">
        <v>644</v>
      </c>
      <c r="G13" s="9" t="s">
        <v>312</v>
      </c>
      <c r="H13" s="18">
        <v>200</v>
      </c>
      <c r="I13" s="20">
        <v>2.25</v>
      </c>
      <c r="J13" s="21">
        <f t="shared" si="0"/>
        <v>450</v>
      </c>
      <c r="K13" s="30">
        <f t="shared" si="1"/>
        <v>2.25</v>
      </c>
    </row>
    <row r="14" spans="1:11" ht="30" x14ac:dyDescent="0.25">
      <c r="E14" t="s">
        <v>640</v>
      </c>
      <c r="F14" s="37" t="s">
        <v>645</v>
      </c>
      <c r="G14" s="9" t="s">
        <v>312</v>
      </c>
      <c r="H14" s="18">
        <v>200</v>
      </c>
      <c r="I14" s="20">
        <v>1.75</v>
      </c>
      <c r="J14" s="21">
        <f t="shared" si="0"/>
        <v>350</v>
      </c>
      <c r="K14" s="30">
        <f t="shared" si="1"/>
        <v>1.75</v>
      </c>
    </row>
    <row r="15" spans="1:11" ht="60" x14ac:dyDescent="0.25">
      <c r="E15" t="s">
        <v>641</v>
      </c>
      <c r="F15" s="37" t="s">
        <v>646</v>
      </c>
      <c r="G15" s="9" t="s">
        <v>312</v>
      </c>
      <c r="H15" s="18">
        <v>200</v>
      </c>
      <c r="I15" s="20">
        <v>2</v>
      </c>
      <c r="J15" s="21">
        <f t="shared" si="0"/>
        <v>400</v>
      </c>
      <c r="K15" s="30">
        <f t="shared" si="1"/>
        <v>2</v>
      </c>
    </row>
    <row r="16" spans="1:11" ht="45" x14ac:dyDescent="0.25">
      <c r="E16" t="s">
        <v>642</v>
      </c>
      <c r="F16" s="37" t="s">
        <v>647</v>
      </c>
      <c r="G16" s="9" t="s">
        <v>345</v>
      </c>
      <c r="H16" s="18">
        <v>1</v>
      </c>
      <c r="I16" s="20">
        <v>3600</v>
      </c>
      <c r="J16" s="21">
        <f t="shared" si="0"/>
        <v>3600</v>
      </c>
      <c r="K16" s="30">
        <f t="shared" si="1"/>
        <v>3600</v>
      </c>
    </row>
    <row r="17" spans="5:11" x14ac:dyDescent="0.25">
      <c r="E17" s="13"/>
      <c r="F17" s="61" t="s">
        <v>648</v>
      </c>
      <c r="G17" s="4" t="s">
        <v>313</v>
      </c>
      <c r="H17" s="26">
        <v>1</v>
      </c>
      <c r="I17" s="22">
        <v>400</v>
      </c>
      <c r="J17" s="23">
        <f t="shared" si="0"/>
        <v>400</v>
      </c>
      <c r="K17" s="64">
        <f t="shared" si="1"/>
        <v>400</v>
      </c>
    </row>
    <row r="18" spans="5:11" x14ac:dyDescent="0.25">
      <c r="H18" s="62" t="s">
        <v>347</v>
      </c>
      <c r="I18" s="63"/>
      <c r="J18" s="31">
        <f>SUM(J11:J17)</f>
        <v>7000</v>
      </c>
    </row>
  </sheetData>
  <mergeCells count="1">
    <mergeCell ref="I9:J9"/>
  </mergeCells>
  <phoneticPr fontId="6"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577EA-5A45-4B3F-9640-9D7B0953D23A}">
  <dimension ref="A1:K54"/>
  <sheetViews>
    <sheetView workbookViewId="0"/>
  </sheetViews>
  <sheetFormatPr defaultRowHeight="15" x14ac:dyDescent="0.25"/>
  <cols>
    <col min="2" max="2" width="14" customWidth="1"/>
    <col min="3" max="3" width="9.140625" customWidth="1"/>
    <col min="4" max="4" width="16" customWidth="1"/>
    <col min="5" max="5" width="11.140625" customWidth="1"/>
    <col min="6" max="6" width="68.28515625" bestFit="1" customWidth="1"/>
    <col min="7" max="8" width="9.140625" style="9"/>
    <col min="9" max="10" width="14.28515625" customWidth="1"/>
    <col min="11" max="11" width="17" bestFit="1" customWidth="1"/>
  </cols>
  <sheetData>
    <row r="1" spans="1:11" ht="15.75" x14ac:dyDescent="0.25">
      <c r="A1" s="6" t="s">
        <v>326</v>
      </c>
      <c r="B1" t="s">
        <v>63</v>
      </c>
      <c r="D1" s="6" t="s">
        <v>323</v>
      </c>
      <c r="E1" t="str">
        <f>VLOOKUP($B$1,Data!$A$2:$E$80,2)</f>
        <v>Madison</v>
      </c>
    </row>
    <row r="2" spans="1:11" ht="15.75" x14ac:dyDescent="0.25">
      <c r="A2" s="6" t="s">
        <v>325</v>
      </c>
      <c r="B2" t="str">
        <f>VLOOKUP($B$1,Data!$A$2:$E$80,3)</f>
        <v>Jackson</v>
      </c>
      <c r="D2" s="6" t="s">
        <v>322</v>
      </c>
      <c r="E2" t="str">
        <f>VLOOKUP($B$1,Data!$A$2:$E$80,5)</f>
        <v>West</v>
      </c>
    </row>
    <row r="3" spans="1:11" ht="15.75" x14ac:dyDescent="0.25">
      <c r="A3" s="6" t="s">
        <v>324</v>
      </c>
      <c r="B3" t="str">
        <f>VLOOKUP($B$1,Data!$A$2:$E$80,4)</f>
        <v>McKellar-Sipes Regional</v>
      </c>
    </row>
    <row r="5" spans="1:11" ht="15.75" x14ac:dyDescent="0.25">
      <c r="A5" s="6" t="s">
        <v>321</v>
      </c>
      <c r="C5" t="str">
        <f>Index!D13</f>
        <v>Airfield Lighting Improvements (Ph. 1)</v>
      </c>
    </row>
    <row r="6" spans="1:11" ht="15.75" x14ac:dyDescent="0.25">
      <c r="A6" s="6" t="s">
        <v>327</v>
      </c>
      <c r="B6" t="str">
        <f>Index!E13</f>
        <v>95-555-0763-19</v>
      </c>
    </row>
    <row r="7" spans="1:11" ht="15.75" x14ac:dyDescent="0.25">
      <c r="A7" s="6" t="s">
        <v>320</v>
      </c>
      <c r="B7" s="7">
        <v>43627</v>
      </c>
    </row>
    <row r="8" spans="1:11" ht="18.75" x14ac:dyDescent="0.3">
      <c r="E8" s="112" t="s">
        <v>663</v>
      </c>
      <c r="F8" s="113"/>
      <c r="G8" s="113"/>
      <c r="H8" s="113"/>
      <c r="I8" s="113"/>
      <c r="J8" s="113"/>
      <c r="K8" s="114"/>
    </row>
    <row r="9" spans="1:11" x14ac:dyDescent="0.25">
      <c r="E9" s="8" t="s">
        <v>306</v>
      </c>
      <c r="F9" s="8" t="s">
        <v>307</v>
      </c>
      <c r="G9" s="9" t="s">
        <v>308</v>
      </c>
      <c r="H9" s="18" t="s">
        <v>309</v>
      </c>
      <c r="I9" s="105" t="s">
        <v>651</v>
      </c>
      <c r="J9" s="106"/>
      <c r="K9" s="5" t="s">
        <v>319</v>
      </c>
    </row>
    <row r="10" spans="1:11" x14ac:dyDescent="0.25">
      <c r="H10" s="18"/>
      <c r="I10" s="47" t="s">
        <v>315</v>
      </c>
      <c r="J10" s="25" t="s">
        <v>316</v>
      </c>
    </row>
    <row r="11" spans="1:11" x14ac:dyDescent="0.25">
      <c r="E11" t="s">
        <v>652</v>
      </c>
      <c r="F11" t="s">
        <v>653</v>
      </c>
      <c r="G11" s="9" t="s">
        <v>313</v>
      </c>
      <c r="H11" s="18">
        <v>1</v>
      </c>
      <c r="I11" s="65">
        <v>1100</v>
      </c>
      <c r="J11" s="21">
        <f>I11*$H11</f>
        <v>1100</v>
      </c>
      <c r="K11" s="30">
        <f>AVERAGE(I11)</f>
        <v>1100</v>
      </c>
    </row>
    <row r="12" spans="1:11" x14ac:dyDescent="0.25">
      <c r="E12" t="s">
        <v>654</v>
      </c>
      <c r="F12" t="s">
        <v>530</v>
      </c>
      <c r="G12" s="9" t="s">
        <v>313</v>
      </c>
      <c r="H12" s="18">
        <v>1</v>
      </c>
      <c r="I12" s="65">
        <v>3850</v>
      </c>
      <c r="J12" s="21">
        <f t="shared" ref="J12:J19" si="0">I12*$H12</f>
        <v>3850</v>
      </c>
      <c r="K12" s="30">
        <f t="shared" ref="K12:K19" si="1">AVERAGE(I12)</f>
        <v>3850</v>
      </c>
    </row>
    <row r="13" spans="1:11" x14ac:dyDescent="0.25">
      <c r="E13" t="s">
        <v>531</v>
      </c>
      <c r="F13" t="s">
        <v>655</v>
      </c>
      <c r="G13" s="9" t="s">
        <v>312</v>
      </c>
      <c r="H13" s="27">
        <v>10500</v>
      </c>
      <c r="I13" s="65">
        <v>4.95</v>
      </c>
      <c r="J13" s="21">
        <f t="shared" si="0"/>
        <v>51975</v>
      </c>
      <c r="K13" s="30">
        <f t="shared" si="1"/>
        <v>4.95</v>
      </c>
    </row>
    <row r="14" spans="1:11" x14ac:dyDescent="0.25">
      <c r="E14" t="s">
        <v>656</v>
      </c>
      <c r="F14" t="s">
        <v>657</v>
      </c>
      <c r="G14" s="9" t="s">
        <v>345</v>
      </c>
      <c r="H14" s="18">
        <v>13</v>
      </c>
      <c r="I14" s="65">
        <v>660</v>
      </c>
      <c r="J14" s="21">
        <f t="shared" si="0"/>
        <v>8580</v>
      </c>
      <c r="K14" s="30">
        <f t="shared" si="1"/>
        <v>660</v>
      </c>
    </row>
    <row r="15" spans="1:11" x14ac:dyDescent="0.25">
      <c r="E15" t="s">
        <v>658</v>
      </c>
      <c r="F15" t="s">
        <v>464</v>
      </c>
      <c r="G15" s="9" t="s">
        <v>313</v>
      </c>
      <c r="H15" s="18">
        <v>1</v>
      </c>
      <c r="I15" s="65">
        <v>13750</v>
      </c>
      <c r="J15" s="21">
        <f t="shared" si="0"/>
        <v>13750</v>
      </c>
      <c r="K15" s="30">
        <f t="shared" si="1"/>
        <v>13750</v>
      </c>
    </row>
    <row r="16" spans="1:11" x14ac:dyDescent="0.25">
      <c r="E16" t="s">
        <v>659</v>
      </c>
      <c r="F16" t="s">
        <v>660</v>
      </c>
      <c r="G16" s="9" t="s">
        <v>310</v>
      </c>
      <c r="H16" s="18">
        <v>17</v>
      </c>
      <c r="I16" s="65">
        <v>5775</v>
      </c>
      <c r="J16" s="21">
        <f t="shared" si="0"/>
        <v>98175</v>
      </c>
      <c r="K16" s="30">
        <f t="shared" si="1"/>
        <v>5775</v>
      </c>
    </row>
    <row r="17" spans="5:11" x14ac:dyDescent="0.25">
      <c r="E17" t="s">
        <v>661</v>
      </c>
      <c r="F17" t="s">
        <v>662</v>
      </c>
      <c r="G17" s="9" t="s">
        <v>310</v>
      </c>
      <c r="H17" s="18">
        <v>2</v>
      </c>
      <c r="I17" s="65">
        <v>6600</v>
      </c>
      <c r="J17" s="21">
        <f t="shared" si="0"/>
        <v>13200</v>
      </c>
      <c r="K17" s="30">
        <f t="shared" si="1"/>
        <v>6600</v>
      </c>
    </row>
    <row r="18" spans="5:11" x14ac:dyDescent="0.25">
      <c r="E18" t="s">
        <v>556</v>
      </c>
      <c r="F18" t="s">
        <v>557</v>
      </c>
      <c r="G18" s="9" t="s">
        <v>310</v>
      </c>
      <c r="H18" s="18">
        <v>17</v>
      </c>
      <c r="I18" s="65">
        <v>1100</v>
      </c>
      <c r="J18" s="21">
        <f t="shared" si="0"/>
        <v>18700</v>
      </c>
      <c r="K18" s="30">
        <f t="shared" si="1"/>
        <v>1100</v>
      </c>
    </row>
    <row r="19" spans="5:11" x14ac:dyDescent="0.25">
      <c r="E19" s="13" t="s">
        <v>562</v>
      </c>
      <c r="F19" s="13" t="s">
        <v>563</v>
      </c>
      <c r="G19" s="4" t="s">
        <v>310</v>
      </c>
      <c r="H19" s="26">
        <v>17</v>
      </c>
      <c r="I19" s="66">
        <v>1100</v>
      </c>
      <c r="J19" s="23">
        <f t="shared" si="0"/>
        <v>18700</v>
      </c>
      <c r="K19" s="36">
        <f t="shared" si="1"/>
        <v>1100</v>
      </c>
    </row>
    <row r="20" spans="5:11" x14ac:dyDescent="0.25">
      <c r="H20" s="35" t="s">
        <v>347</v>
      </c>
      <c r="I20" s="49"/>
      <c r="J20" s="50">
        <f>SUM(J11:J19)</f>
        <v>228030</v>
      </c>
    </row>
    <row r="24" spans="5:11" ht="18.75" x14ac:dyDescent="0.3">
      <c r="E24" s="112" t="s">
        <v>664</v>
      </c>
      <c r="F24" s="113"/>
      <c r="G24" s="113"/>
      <c r="H24" s="113"/>
      <c r="I24" s="113"/>
      <c r="J24" s="113"/>
      <c r="K24" s="114"/>
    </row>
    <row r="25" spans="5:11" x14ac:dyDescent="0.25">
      <c r="E25" s="8" t="s">
        <v>306</v>
      </c>
      <c r="F25" s="8" t="s">
        <v>307</v>
      </c>
      <c r="G25" s="9" t="s">
        <v>308</v>
      </c>
      <c r="H25" s="18" t="s">
        <v>309</v>
      </c>
      <c r="I25" s="105" t="s">
        <v>651</v>
      </c>
      <c r="J25" s="106"/>
      <c r="K25" s="5" t="s">
        <v>319</v>
      </c>
    </row>
    <row r="26" spans="5:11" x14ac:dyDescent="0.25">
      <c r="H26" s="18"/>
      <c r="I26" s="47" t="s">
        <v>315</v>
      </c>
      <c r="J26" s="25" t="s">
        <v>316</v>
      </c>
    </row>
    <row r="27" spans="5:11" x14ac:dyDescent="0.25">
      <c r="E27" t="s">
        <v>652</v>
      </c>
      <c r="F27" t="s">
        <v>653</v>
      </c>
      <c r="G27" s="9" t="s">
        <v>313</v>
      </c>
      <c r="H27" s="18">
        <v>1</v>
      </c>
      <c r="I27" s="65">
        <v>1100</v>
      </c>
      <c r="J27" s="21">
        <f>I27*$H27</f>
        <v>1100</v>
      </c>
      <c r="K27" s="30">
        <f>AVERAGE(I27)</f>
        <v>1100</v>
      </c>
    </row>
    <row r="28" spans="5:11" x14ac:dyDescent="0.25">
      <c r="E28" t="s">
        <v>654</v>
      </c>
      <c r="F28" t="s">
        <v>530</v>
      </c>
      <c r="G28" s="9" t="s">
        <v>313</v>
      </c>
      <c r="H28" s="18">
        <v>1</v>
      </c>
      <c r="I28" s="65">
        <v>3850</v>
      </c>
      <c r="J28" s="21">
        <f t="shared" ref="J28:J35" si="2">I28*$H28</f>
        <v>3850</v>
      </c>
      <c r="K28" s="30">
        <f t="shared" ref="K28:K35" si="3">AVERAGE(I28)</f>
        <v>3850</v>
      </c>
    </row>
    <row r="29" spans="5:11" x14ac:dyDescent="0.25">
      <c r="E29" t="s">
        <v>531</v>
      </c>
      <c r="F29" t="s">
        <v>655</v>
      </c>
      <c r="G29" s="9" t="s">
        <v>312</v>
      </c>
      <c r="H29" s="27">
        <v>6700</v>
      </c>
      <c r="I29" s="65">
        <v>4.95</v>
      </c>
      <c r="J29" s="21">
        <f t="shared" si="2"/>
        <v>33165</v>
      </c>
      <c r="K29" s="30">
        <f t="shared" si="3"/>
        <v>4.95</v>
      </c>
    </row>
    <row r="30" spans="5:11" x14ac:dyDescent="0.25">
      <c r="E30" t="s">
        <v>656</v>
      </c>
      <c r="F30" t="s">
        <v>657</v>
      </c>
      <c r="G30" s="9" t="s">
        <v>345</v>
      </c>
      <c r="H30" s="18">
        <v>9</v>
      </c>
      <c r="I30" s="65">
        <v>660</v>
      </c>
      <c r="J30" s="21">
        <f t="shared" si="2"/>
        <v>5940</v>
      </c>
      <c r="K30" s="30">
        <f t="shared" si="3"/>
        <v>660</v>
      </c>
    </row>
    <row r="31" spans="5:11" x14ac:dyDescent="0.25">
      <c r="E31" t="s">
        <v>658</v>
      </c>
      <c r="F31" t="s">
        <v>464</v>
      </c>
      <c r="G31" s="9" t="s">
        <v>313</v>
      </c>
      <c r="H31" s="18">
        <v>1</v>
      </c>
      <c r="I31" s="65">
        <v>13750</v>
      </c>
      <c r="J31" s="21">
        <f t="shared" si="2"/>
        <v>13750</v>
      </c>
      <c r="K31" s="30">
        <f t="shared" si="3"/>
        <v>13750</v>
      </c>
    </row>
    <row r="32" spans="5:11" x14ac:dyDescent="0.25">
      <c r="E32" t="s">
        <v>659</v>
      </c>
      <c r="F32" t="s">
        <v>660</v>
      </c>
      <c r="G32" s="9" t="s">
        <v>310</v>
      </c>
      <c r="H32" s="18">
        <v>16</v>
      </c>
      <c r="I32" s="65">
        <v>5775</v>
      </c>
      <c r="J32" s="21">
        <f t="shared" si="2"/>
        <v>92400</v>
      </c>
      <c r="K32" s="30">
        <f t="shared" si="3"/>
        <v>5775</v>
      </c>
    </row>
    <row r="33" spans="5:11" x14ac:dyDescent="0.25">
      <c r="E33" t="s">
        <v>661</v>
      </c>
      <c r="F33" t="s">
        <v>662</v>
      </c>
      <c r="G33" s="9" t="s">
        <v>310</v>
      </c>
      <c r="H33" s="18">
        <v>2</v>
      </c>
      <c r="I33" s="65">
        <v>6600</v>
      </c>
      <c r="J33" s="21">
        <f t="shared" si="2"/>
        <v>13200</v>
      </c>
      <c r="K33" s="30">
        <f t="shared" si="3"/>
        <v>6600</v>
      </c>
    </row>
    <row r="34" spans="5:11" x14ac:dyDescent="0.25">
      <c r="E34" t="s">
        <v>556</v>
      </c>
      <c r="F34" t="s">
        <v>557</v>
      </c>
      <c r="G34" s="9" t="s">
        <v>310</v>
      </c>
      <c r="H34" s="18">
        <v>16</v>
      </c>
      <c r="I34" s="65">
        <v>1100</v>
      </c>
      <c r="J34" s="21">
        <f t="shared" si="2"/>
        <v>17600</v>
      </c>
      <c r="K34" s="30">
        <f t="shared" si="3"/>
        <v>1100</v>
      </c>
    </row>
    <row r="35" spans="5:11" x14ac:dyDescent="0.25">
      <c r="E35" s="13" t="s">
        <v>562</v>
      </c>
      <c r="F35" s="13" t="s">
        <v>563</v>
      </c>
      <c r="G35" s="4" t="s">
        <v>310</v>
      </c>
      <c r="H35" s="26">
        <v>16</v>
      </c>
      <c r="I35" s="66">
        <v>1100</v>
      </c>
      <c r="J35" s="23">
        <f t="shared" si="2"/>
        <v>17600</v>
      </c>
      <c r="K35" s="36">
        <f t="shared" si="3"/>
        <v>1100</v>
      </c>
    </row>
    <row r="36" spans="5:11" x14ac:dyDescent="0.25">
      <c r="H36" s="35" t="s">
        <v>347</v>
      </c>
      <c r="I36" s="49"/>
      <c r="J36" s="50">
        <f>SUM(J27:J35)</f>
        <v>198605</v>
      </c>
    </row>
    <row r="40" spans="5:11" ht="18.75" x14ac:dyDescent="0.3">
      <c r="E40" s="112" t="s">
        <v>665</v>
      </c>
      <c r="F40" s="113"/>
      <c r="G40" s="113"/>
      <c r="H40" s="113"/>
      <c r="I40" s="113"/>
      <c r="J40" s="113"/>
      <c r="K40" s="114"/>
    </row>
    <row r="41" spans="5:11" x14ac:dyDescent="0.25">
      <c r="E41" s="8" t="s">
        <v>306</v>
      </c>
      <c r="F41" s="8" t="s">
        <v>307</v>
      </c>
      <c r="G41" s="9" t="s">
        <v>308</v>
      </c>
      <c r="H41" s="18" t="s">
        <v>309</v>
      </c>
      <c r="I41" s="105" t="s">
        <v>651</v>
      </c>
      <c r="J41" s="106"/>
      <c r="K41" s="5" t="s">
        <v>319</v>
      </c>
    </row>
    <row r="42" spans="5:11" x14ac:dyDescent="0.25">
      <c r="H42" s="18"/>
      <c r="I42" s="47" t="s">
        <v>315</v>
      </c>
      <c r="J42" s="25" t="s">
        <v>316</v>
      </c>
    </row>
    <row r="43" spans="5:11" x14ac:dyDescent="0.25">
      <c r="E43" t="s">
        <v>652</v>
      </c>
      <c r="F43" t="s">
        <v>653</v>
      </c>
      <c r="G43" s="9" t="s">
        <v>313</v>
      </c>
      <c r="H43" s="18">
        <v>1</v>
      </c>
      <c r="I43" s="65">
        <v>1100</v>
      </c>
      <c r="J43" s="21">
        <f>I43*$H43</f>
        <v>1100</v>
      </c>
      <c r="K43" s="30">
        <f>AVERAGE(I43)</f>
        <v>1100</v>
      </c>
    </row>
    <row r="44" spans="5:11" x14ac:dyDescent="0.25">
      <c r="E44" t="s">
        <v>654</v>
      </c>
      <c r="F44" t="s">
        <v>530</v>
      </c>
      <c r="G44" s="9" t="s">
        <v>313</v>
      </c>
      <c r="H44" s="18">
        <v>1</v>
      </c>
      <c r="I44" s="65">
        <v>3300</v>
      </c>
      <c r="J44" s="21">
        <f t="shared" ref="J44:J53" si="4">I44*$H44</f>
        <v>3300</v>
      </c>
      <c r="K44" s="30">
        <f t="shared" ref="K44:K53" si="5">AVERAGE(I44)</f>
        <v>3300</v>
      </c>
    </row>
    <row r="45" spans="5:11" x14ac:dyDescent="0.25">
      <c r="E45" t="s">
        <v>531</v>
      </c>
      <c r="F45" t="s">
        <v>655</v>
      </c>
      <c r="G45" s="9" t="s">
        <v>312</v>
      </c>
      <c r="H45" s="27">
        <v>1500</v>
      </c>
      <c r="I45" s="65">
        <v>4.95</v>
      </c>
      <c r="J45" s="21">
        <f t="shared" si="4"/>
        <v>7425</v>
      </c>
      <c r="K45" s="30">
        <f t="shared" si="5"/>
        <v>4.95</v>
      </c>
    </row>
    <row r="46" spans="5:11" x14ac:dyDescent="0.25">
      <c r="E46" t="s">
        <v>658</v>
      </c>
      <c r="F46" t="s">
        <v>464</v>
      </c>
      <c r="G46" s="9" t="s">
        <v>313</v>
      </c>
      <c r="H46" s="18">
        <v>1</v>
      </c>
      <c r="I46" s="65">
        <v>11000</v>
      </c>
      <c r="J46" s="21">
        <f t="shared" si="4"/>
        <v>11000</v>
      </c>
      <c r="K46" s="30">
        <f t="shared" si="5"/>
        <v>11000</v>
      </c>
    </row>
    <row r="47" spans="5:11" x14ac:dyDescent="0.25">
      <c r="E47" t="s">
        <v>659</v>
      </c>
      <c r="F47" t="s">
        <v>660</v>
      </c>
      <c r="G47" s="9" t="s">
        <v>310</v>
      </c>
      <c r="H47" s="18">
        <v>2</v>
      </c>
      <c r="I47" s="65">
        <v>5775</v>
      </c>
      <c r="J47" s="21">
        <f t="shared" si="4"/>
        <v>11550</v>
      </c>
      <c r="K47" s="30">
        <f t="shared" si="5"/>
        <v>5775</v>
      </c>
    </row>
    <row r="48" spans="5:11" x14ac:dyDescent="0.25">
      <c r="E48" t="s">
        <v>661</v>
      </c>
      <c r="F48" t="s">
        <v>662</v>
      </c>
      <c r="G48" s="9" t="s">
        <v>310</v>
      </c>
      <c r="H48" s="18">
        <v>6</v>
      </c>
      <c r="I48" s="65">
        <v>6600</v>
      </c>
      <c r="J48" s="21">
        <f t="shared" si="4"/>
        <v>39600</v>
      </c>
      <c r="K48" s="30">
        <f t="shared" si="5"/>
        <v>6600</v>
      </c>
    </row>
    <row r="49" spans="5:11" x14ac:dyDescent="0.25">
      <c r="E49" t="s">
        <v>666</v>
      </c>
      <c r="F49" t="s">
        <v>667</v>
      </c>
      <c r="G49" s="9" t="s">
        <v>312</v>
      </c>
      <c r="H49" s="18">
        <v>630</v>
      </c>
      <c r="I49" s="65">
        <v>27.5</v>
      </c>
      <c r="J49" s="21">
        <f t="shared" si="4"/>
        <v>17325</v>
      </c>
      <c r="K49" s="30">
        <f t="shared" si="5"/>
        <v>27.5</v>
      </c>
    </row>
    <row r="50" spans="5:11" x14ac:dyDescent="0.25">
      <c r="E50" t="s">
        <v>668</v>
      </c>
      <c r="F50" t="s">
        <v>669</v>
      </c>
      <c r="G50" s="9" t="s">
        <v>312</v>
      </c>
      <c r="H50" s="18">
        <v>710</v>
      </c>
      <c r="I50" s="65">
        <v>27.5</v>
      </c>
      <c r="J50" s="21">
        <f t="shared" si="4"/>
        <v>19525</v>
      </c>
      <c r="K50" s="30">
        <f t="shared" si="5"/>
        <v>27.5</v>
      </c>
    </row>
    <row r="51" spans="5:11" x14ac:dyDescent="0.25">
      <c r="E51" t="s">
        <v>670</v>
      </c>
      <c r="F51" t="s">
        <v>671</v>
      </c>
      <c r="G51" s="9" t="s">
        <v>345</v>
      </c>
      <c r="H51" s="18">
        <v>1</v>
      </c>
      <c r="I51" s="65">
        <v>1650</v>
      </c>
      <c r="J51" s="21">
        <f t="shared" si="4"/>
        <v>1650</v>
      </c>
      <c r="K51" s="30">
        <f t="shared" si="5"/>
        <v>1650</v>
      </c>
    </row>
    <row r="52" spans="5:11" x14ac:dyDescent="0.25">
      <c r="E52" t="s">
        <v>556</v>
      </c>
      <c r="F52" t="s">
        <v>557</v>
      </c>
      <c r="G52" s="9" t="s">
        <v>310</v>
      </c>
      <c r="H52" s="18">
        <v>2</v>
      </c>
      <c r="I52" s="65">
        <v>1100</v>
      </c>
      <c r="J52" s="21">
        <f t="shared" si="4"/>
        <v>2200</v>
      </c>
      <c r="K52" s="30">
        <f t="shared" si="5"/>
        <v>1100</v>
      </c>
    </row>
    <row r="53" spans="5:11" x14ac:dyDescent="0.25">
      <c r="E53" s="13" t="s">
        <v>562</v>
      </c>
      <c r="F53" s="13" t="s">
        <v>563</v>
      </c>
      <c r="G53" s="4" t="s">
        <v>310</v>
      </c>
      <c r="H53" s="26">
        <v>2</v>
      </c>
      <c r="I53" s="66">
        <v>1100</v>
      </c>
      <c r="J53" s="23">
        <f t="shared" si="4"/>
        <v>2200</v>
      </c>
      <c r="K53" s="36">
        <f t="shared" si="5"/>
        <v>1100</v>
      </c>
    </row>
    <row r="54" spans="5:11" x14ac:dyDescent="0.25">
      <c r="H54" s="35" t="s">
        <v>347</v>
      </c>
      <c r="I54" s="49"/>
      <c r="J54" s="50">
        <f>SUM(J43:J53)</f>
        <v>116875</v>
      </c>
    </row>
  </sheetData>
  <mergeCells count="6">
    <mergeCell ref="E40:K40"/>
    <mergeCell ref="I41:J41"/>
    <mergeCell ref="I9:J9"/>
    <mergeCell ref="E8:K8"/>
    <mergeCell ref="E24:K24"/>
    <mergeCell ref="I25:J25"/>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3CEB-E920-4501-8D50-ED0F1C273C1E}">
  <dimension ref="A1:O64"/>
  <sheetViews>
    <sheetView workbookViewId="0"/>
  </sheetViews>
  <sheetFormatPr defaultRowHeight="15" x14ac:dyDescent="0.25"/>
  <cols>
    <col min="2" max="2" width="14" customWidth="1"/>
    <col min="3" max="3" width="9.140625" customWidth="1"/>
    <col min="4" max="4" width="16" customWidth="1"/>
    <col min="5" max="5" width="11.140625" customWidth="1"/>
    <col min="6" max="6" width="49.7109375" bestFit="1" customWidth="1"/>
    <col min="7" max="8" width="9.140625" style="9"/>
    <col min="9" max="14" width="14.28515625" customWidth="1"/>
    <col min="15" max="15" width="17" bestFit="1" customWidth="1"/>
  </cols>
  <sheetData>
    <row r="1" spans="1:15" ht="15.75" x14ac:dyDescent="0.25">
      <c r="A1" s="6" t="s">
        <v>326</v>
      </c>
      <c r="B1" t="s">
        <v>65</v>
      </c>
      <c r="D1" s="6" t="s">
        <v>323</v>
      </c>
      <c r="E1" t="str">
        <f>VLOOKUP($B$1,Data!$A$2:$E$80,2)</f>
        <v>Monroe</v>
      </c>
    </row>
    <row r="2" spans="1:15" ht="15.75" x14ac:dyDescent="0.25">
      <c r="A2" s="6" t="s">
        <v>325</v>
      </c>
      <c r="B2" t="str">
        <f>VLOOKUP($B$1,Data!$A$2:$E$80,3)</f>
        <v>Madisonville</v>
      </c>
      <c r="D2" s="6" t="s">
        <v>322</v>
      </c>
      <c r="E2" t="str">
        <f>VLOOKUP($B$1,Data!$A$2:$E$80,5)</f>
        <v>East</v>
      </c>
    </row>
    <row r="3" spans="1:15" ht="15.75" x14ac:dyDescent="0.25">
      <c r="A3" s="6" t="s">
        <v>324</v>
      </c>
      <c r="B3" t="str">
        <f>VLOOKUP($B$1,Data!$A$2:$E$80,4)</f>
        <v>Monroe County</v>
      </c>
    </row>
    <row r="5" spans="1:15" ht="15.75" x14ac:dyDescent="0.25">
      <c r="A5" s="6" t="s">
        <v>321</v>
      </c>
      <c r="C5" t="str">
        <f>Index!D18</f>
        <v>Elevated Runway Guard Lights</v>
      </c>
    </row>
    <row r="6" spans="1:15" ht="15.75" x14ac:dyDescent="0.25">
      <c r="A6" s="6" t="s">
        <v>327</v>
      </c>
      <c r="B6" t="str">
        <f>Index!E18</f>
        <v>75-555-0157-19</v>
      </c>
    </row>
    <row r="7" spans="1:15" ht="15.75" x14ac:dyDescent="0.25">
      <c r="A7" s="6" t="s">
        <v>320</v>
      </c>
      <c r="B7" s="7">
        <v>43685</v>
      </c>
    </row>
    <row r="9" spans="1:15" x14ac:dyDescent="0.25">
      <c r="E9" s="8" t="s">
        <v>306</v>
      </c>
      <c r="F9" s="8" t="s">
        <v>307</v>
      </c>
      <c r="G9" s="9" t="s">
        <v>308</v>
      </c>
      <c r="H9" s="18" t="s">
        <v>309</v>
      </c>
      <c r="I9" s="105" t="s">
        <v>965</v>
      </c>
      <c r="J9" s="106"/>
      <c r="K9" s="107" t="s">
        <v>966</v>
      </c>
      <c r="L9" s="106"/>
      <c r="M9" s="107" t="s">
        <v>967</v>
      </c>
      <c r="N9" s="106"/>
      <c r="O9" s="5" t="s">
        <v>319</v>
      </c>
    </row>
    <row r="10" spans="1:15" x14ac:dyDescent="0.25">
      <c r="H10" s="18"/>
      <c r="I10" s="47" t="s">
        <v>315</v>
      </c>
      <c r="J10" s="25" t="s">
        <v>316</v>
      </c>
      <c r="K10" s="24" t="s">
        <v>315</v>
      </c>
      <c r="L10" s="25" t="s">
        <v>316</v>
      </c>
      <c r="M10" s="24" t="s">
        <v>315</v>
      </c>
      <c r="N10" s="25" t="s">
        <v>316</v>
      </c>
    </row>
    <row r="11" spans="1:15" x14ac:dyDescent="0.25">
      <c r="E11" t="s">
        <v>853</v>
      </c>
      <c r="F11" t="s">
        <v>889</v>
      </c>
      <c r="G11" s="9" t="s">
        <v>925</v>
      </c>
      <c r="H11" s="18">
        <v>1</v>
      </c>
      <c r="I11" s="57">
        <v>30000</v>
      </c>
      <c r="J11" s="21">
        <f>I11*$H11</f>
        <v>30000</v>
      </c>
      <c r="K11" s="20">
        <v>45587.41</v>
      </c>
      <c r="L11" s="21">
        <f>K11*$H11</f>
        <v>45587.41</v>
      </c>
      <c r="M11" s="20">
        <v>53000</v>
      </c>
      <c r="N11" s="21">
        <f>M11*$H11</f>
        <v>53000</v>
      </c>
      <c r="O11" s="30">
        <f>AVERAGE(I11,K11,M11)</f>
        <v>42862.47</v>
      </c>
    </row>
    <row r="12" spans="1:15" x14ac:dyDescent="0.25">
      <c r="E12" t="s">
        <v>854</v>
      </c>
      <c r="F12" t="s">
        <v>890</v>
      </c>
      <c r="G12" s="9" t="s">
        <v>925</v>
      </c>
      <c r="H12" s="18">
        <v>1</v>
      </c>
      <c r="I12" s="57">
        <v>35000</v>
      </c>
      <c r="J12" s="21">
        <f t="shared" ref="J12:J63" si="0">I12*$H12</f>
        <v>35000</v>
      </c>
      <c r="K12" s="20">
        <v>78603.02</v>
      </c>
      <c r="L12" s="21">
        <f t="shared" ref="L12:L63" si="1">K12*$H12</f>
        <v>78603.02</v>
      </c>
      <c r="M12" s="20">
        <v>29500</v>
      </c>
      <c r="N12" s="21">
        <f t="shared" ref="N12:N63" si="2">M12*$H12</f>
        <v>29500</v>
      </c>
      <c r="O12" s="30">
        <f t="shared" ref="O12:O63" si="3">AVERAGE(I12,K12,M12)</f>
        <v>47701.006666666675</v>
      </c>
    </row>
    <row r="13" spans="1:15" x14ac:dyDescent="0.25">
      <c r="E13" t="s">
        <v>855</v>
      </c>
      <c r="F13" t="s">
        <v>891</v>
      </c>
      <c r="G13" s="9" t="s">
        <v>926</v>
      </c>
      <c r="H13" s="18">
        <v>74831</v>
      </c>
      <c r="I13" s="57">
        <v>3.1</v>
      </c>
      <c r="J13" s="21">
        <f t="shared" si="0"/>
        <v>231976.1</v>
      </c>
      <c r="K13" s="20">
        <v>3.58</v>
      </c>
      <c r="L13" s="21">
        <f t="shared" si="1"/>
        <v>267894.98</v>
      </c>
      <c r="M13" s="20">
        <v>6.32</v>
      </c>
      <c r="N13" s="21">
        <f t="shared" si="2"/>
        <v>472931.92000000004</v>
      </c>
      <c r="O13" s="30">
        <f t="shared" si="3"/>
        <v>4.333333333333333</v>
      </c>
    </row>
    <row r="14" spans="1:15" x14ac:dyDescent="0.25">
      <c r="E14" t="s">
        <v>856</v>
      </c>
      <c r="F14" t="s">
        <v>892</v>
      </c>
      <c r="G14" s="9" t="s">
        <v>926</v>
      </c>
      <c r="H14" s="18">
        <v>45950</v>
      </c>
      <c r="I14" s="57">
        <v>3.75</v>
      </c>
      <c r="J14" s="21">
        <f t="shared" si="0"/>
        <v>172312.5</v>
      </c>
      <c r="K14" s="20">
        <v>5.53</v>
      </c>
      <c r="L14" s="21">
        <f t="shared" si="1"/>
        <v>254103.5</v>
      </c>
      <c r="M14" s="20">
        <v>8.25</v>
      </c>
      <c r="N14" s="21">
        <f t="shared" si="2"/>
        <v>379087.5</v>
      </c>
      <c r="O14" s="30">
        <f t="shared" si="3"/>
        <v>5.8433333333333337</v>
      </c>
    </row>
    <row r="15" spans="1:15" x14ac:dyDescent="0.25">
      <c r="E15" t="s">
        <v>857</v>
      </c>
      <c r="F15" t="s">
        <v>893</v>
      </c>
      <c r="G15" s="9" t="s">
        <v>926</v>
      </c>
      <c r="H15" s="18">
        <v>12000</v>
      </c>
      <c r="I15" s="57">
        <v>4.5</v>
      </c>
      <c r="J15" s="21">
        <f t="shared" si="0"/>
        <v>54000</v>
      </c>
      <c r="K15" s="20">
        <v>4.3499999999999996</v>
      </c>
      <c r="L15" s="21">
        <f t="shared" si="1"/>
        <v>52199.999999999993</v>
      </c>
      <c r="M15" s="20">
        <v>13.2</v>
      </c>
      <c r="N15" s="21">
        <f t="shared" si="2"/>
        <v>158400</v>
      </c>
      <c r="O15" s="30">
        <f t="shared" si="3"/>
        <v>7.3499999999999988</v>
      </c>
    </row>
    <row r="16" spans="1:15" x14ac:dyDescent="0.25">
      <c r="E16" t="s">
        <v>858</v>
      </c>
      <c r="F16" t="s">
        <v>894</v>
      </c>
      <c r="G16" s="9" t="s">
        <v>927</v>
      </c>
      <c r="H16" s="18">
        <v>1800</v>
      </c>
      <c r="I16" s="57">
        <v>2.25</v>
      </c>
      <c r="J16" s="21">
        <f t="shared" si="0"/>
        <v>4050</v>
      </c>
      <c r="K16" s="20">
        <v>1.58</v>
      </c>
      <c r="L16" s="21">
        <f t="shared" si="1"/>
        <v>2844</v>
      </c>
      <c r="M16" s="20">
        <v>1.65</v>
      </c>
      <c r="N16" s="21">
        <f t="shared" si="2"/>
        <v>2970</v>
      </c>
      <c r="O16" s="30">
        <f t="shared" si="3"/>
        <v>1.8266666666666669</v>
      </c>
    </row>
    <row r="17" spans="5:15" x14ac:dyDescent="0.25">
      <c r="E17" t="s">
        <v>859</v>
      </c>
      <c r="F17" t="s">
        <v>895</v>
      </c>
      <c r="G17" s="9" t="s">
        <v>745</v>
      </c>
      <c r="H17" s="18">
        <v>14</v>
      </c>
      <c r="I17" s="57">
        <v>320</v>
      </c>
      <c r="J17" s="21">
        <f t="shared" si="0"/>
        <v>4480</v>
      </c>
      <c r="K17" s="20">
        <v>525</v>
      </c>
      <c r="L17" s="21">
        <f t="shared" si="1"/>
        <v>7350</v>
      </c>
      <c r="M17" s="20">
        <v>550</v>
      </c>
      <c r="N17" s="21">
        <f t="shared" si="2"/>
        <v>7700</v>
      </c>
      <c r="O17" s="30">
        <f t="shared" si="3"/>
        <v>465</v>
      </c>
    </row>
    <row r="18" spans="5:15" x14ac:dyDescent="0.25">
      <c r="E18" t="s">
        <v>860</v>
      </c>
      <c r="F18" t="s">
        <v>896</v>
      </c>
      <c r="G18" s="9" t="s">
        <v>745</v>
      </c>
      <c r="H18" s="18">
        <v>4</v>
      </c>
      <c r="I18" s="57">
        <v>1100</v>
      </c>
      <c r="J18" s="21">
        <f t="shared" si="0"/>
        <v>4400</v>
      </c>
      <c r="K18" s="20">
        <v>1050</v>
      </c>
      <c r="L18" s="21">
        <f t="shared" si="1"/>
        <v>4200</v>
      </c>
      <c r="M18" s="20">
        <v>1100</v>
      </c>
      <c r="N18" s="21">
        <f t="shared" si="2"/>
        <v>4400</v>
      </c>
      <c r="O18" s="30">
        <f t="shared" si="3"/>
        <v>1083.3333333333333</v>
      </c>
    </row>
    <row r="19" spans="5:15" x14ac:dyDescent="0.25">
      <c r="E19" t="s">
        <v>861</v>
      </c>
      <c r="F19" t="s">
        <v>897</v>
      </c>
      <c r="G19" s="9" t="s">
        <v>745</v>
      </c>
      <c r="H19" s="18">
        <v>1</v>
      </c>
      <c r="I19" s="57">
        <v>1100</v>
      </c>
      <c r="J19" s="21">
        <f t="shared" si="0"/>
        <v>1100</v>
      </c>
      <c r="K19" s="20">
        <v>1050</v>
      </c>
      <c r="L19" s="21">
        <f t="shared" si="1"/>
        <v>1050</v>
      </c>
      <c r="M19" s="20">
        <v>1100</v>
      </c>
      <c r="N19" s="21">
        <f t="shared" si="2"/>
        <v>1100</v>
      </c>
      <c r="O19" s="30">
        <f t="shared" si="3"/>
        <v>1083.3333333333333</v>
      </c>
    </row>
    <row r="20" spans="5:15" x14ac:dyDescent="0.25">
      <c r="E20" t="s">
        <v>862</v>
      </c>
      <c r="F20" t="s">
        <v>898</v>
      </c>
      <c r="G20" s="9" t="s">
        <v>416</v>
      </c>
      <c r="H20" s="18">
        <v>4507</v>
      </c>
      <c r="I20" s="57">
        <v>31</v>
      </c>
      <c r="J20" s="21">
        <f t="shared" si="0"/>
        <v>139717</v>
      </c>
      <c r="K20" s="20">
        <v>29.96</v>
      </c>
      <c r="L20" s="21">
        <f t="shared" si="1"/>
        <v>135029.72</v>
      </c>
      <c r="M20" s="20">
        <v>35</v>
      </c>
      <c r="N20" s="21">
        <f t="shared" si="2"/>
        <v>157745</v>
      </c>
      <c r="O20" s="30">
        <f t="shared" si="3"/>
        <v>31.986666666666668</v>
      </c>
    </row>
    <row r="21" spans="5:15" x14ac:dyDescent="0.25">
      <c r="E21" t="s">
        <v>863</v>
      </c>
      <c r="F21" t="s">
        <v>899</v>
      </c>
      <c r="G21" s="9" t="s">
        <v>416</v>
      </c>
      <c r="H21" s="18">
        <v>5</v>
      </c>
      <c r="I21" s="57">
        <v>40</v>
      </c>
      <c r="J21" s="21">
        <f t="shared" si="0"/>
        <v>200</v>
      </c>
      <c r="K21" s="20">
        <v>183.84</v>
      </c>
      <c r="L21" s="21">
        <f t="shared" si="1"/>
        <v>919.2</v>
      </c>
      <c r="M21" s="20">
        <v>27</v>
      </c>
      <c r="N21" s="21">
        <f t="shared" si="2"/>
        <v>135</v>
      </c>
      <c r="O21" s="30">
        <f t="shared" si="3"/>
        <v>83.61333333333333</v>
      </c>
    </row>
    <row r="22" spans="5:15" x14ac:dyDescent="0.25">
      <c r="E22" t="s">
        <v>864</v>
      </c>
      <c r="F22" t="s">
        <v>900</v>
      </c>
      <c r="G22" s="9" t="s">
        <v>416</v>
      </c>
      <c r="H22" s="18">
        <v>5</v>
      </c>
      <c r="I22" s="57">
        <v>30</v>
      </c>
      <c r="J22" s="21">
        <f t="shared" si="0"/>
        <v>150</v>
      </c>
      <c r="K22" s="20">
        <v>68.319999999999993</v>
      </c>
      <c r="L22" s="21">
        <f t="shared" si="1"/>
        <v>341.59999999999997</v>
      </c>
      <c r="M22" s="20">
        <v>27</v>
      </c>
      <c r="N22" s="21">
        <f t="shared" si="2"/>
        <v>135</v>
      </c>
      <c r="O22" s="30">
        <f t="shared" si="3"/>
        <v>41.773333333333333</v>
      </c>
    </row>
    <row r="23" spans="5:15" x14ac:dyDescent="0.25">
      <c r="E23" t="s">
        <v>865</v>
      </c>
      <c r="F23" t="s">
        <v>901</v>
      </c>
      <c r="G23" s="9" t="s">
        <v>416</v>
      </c>
      <c r="H23" s="18">
        <v>5</v>
      </c>
      <c r="I23" s="57">
        <v>30</v>
      </c>
      <c r="J23" s="21">
        <f t="shared" si="0"/>
        <v>150</v>
      </c>
      <c r="K23" s="20">
        <v>68.319999999999993</v>
      </c>
      <c r="L23" s="21">
        <f t="shared" si="1"/>
        <v>341.59999999999997</v>
      </c>
      <c r="M23" s="20">
        <v>27</v>
      </c>
      <c r="N23" s="21">
        <f t="shared" si="2"/>
        <v>135</v>
      </c>
      <c r="O23" s="30">
        <f t="shared" si="3"/>
        <v>41.773333333333333</v>
      </c>
    </row>
    <row r="24" spans="5:15" x14ac:dyDescent="0.25">
      <c r="E24" t="s">
        <v>866</v>
      </c>
      <c r="F24" t="s">
        <v>902</v>
      </c>
      <c r="G24" s="9" t="s">
        <v>416</v>
      </c>
      <c r="H24" s="18">
        <v>705</v>
      </c>
      <c r="I24" s="57">
        <v>124</v>
      </c>
      <c r="J24" s="21">
        <f t="shared" si="0"/>
        <v>87420</v>
      </c>
      <c r="K24" s="20">
        <v>118.65</v>
      </c>
      <c r="L24" s="21">
        <f t="shared" si="1"/>
        <v>83648.25</v>
      </c>
      <c r="M24" s="20">
        <v>124</v>
      </c>
      <c r="N24" s="21">
        <f t="shared" si="2"/>
        <v>87420</v>
      </c>
      <c r="O24" s="30">
        <f t="shared" si="3"/>
        <v>122.21666666666665</v>
      </c>
    </row>
    <row r="25" spans="5:15" x14ac:dyDescent="0.25">
      <c r="E25" t="s">
        <v>867</v>
      </c>
      <c r="F25" t="s">
        <v>903</v>
      </c>
      <c r="G25" s="9" t="s">
        <v>416</v>
      </c>
      <c r="H25" s="18">
        <v>7</v>
      </c>
      <c r="I25" s="57">
        <v>1560</v>
      </c>
      <c r="J25" s="21">
        <f t="shared" si="0"/>
        <v>10920</v>
      </c>
      <c r="K25" s="20">
        <v>1491</v>
      </c>
      <c r="L25" s="21">
        <f t="shared" si="1"/>
        <v>10437</v>
      </c>
      <c r="M25" s="20">
        <v>1420</v>
      </c>
      <c r="N25" s="21">
        <f t="shared" si="2"/>
        <v>9940</v>
      </c>
      <c r="O25" s="30">
        <f t="shared" si="3"/>
        <v>1490.3333333333333</v>
      </c>
    </row>
    <row r="26" spans="5:15" x14ac:dyDescent="0.25">
      <c r="E26" t="s">
        <v>868</v>
      </c>
      <c r="F26" t="s">
        <v>904</v>
      </c>
      <c r="G26" s="9" t="s">
        <v>416</v>
      </c>
      <c r="H26" s="18">
        <v>2</v>
      </c>
      <c r="I26" s="57">
        <v>900</v>
      </c>
      <c r="J26" s="21">
        <f t="shared" si="0"/>
        <v>1800</v>
      </c>
      <c r="K26" s="20">
        <v>861</v>
      </c>
      <c r="L26" s="21">
        <f t="shared" si="1"/>
        <v>1722</v>
      </c>
      <c r="M26" s="20">
        <v>820</v>
      </c>
      <c r="N26" s="21">
        <f t="shared" si="2"/>
        <v>1640</v>
      </c>
      <c r="O26" s="30">
        <f t="shared" si="3"/>
        <v>860.33333333333337</v>
      </c>
    </row>
    <row r="27" spans="5:15" x14ac:dyDescent="0.25">
      <c r="E27" t="s">
        <v>869</v>
      </c>
      <c r="F27" t="s">
        <v>905</v>
      </c>
      <c r="G27" s="9" t="s">
        <v>927</v>
      </c>
      <c r="H27" s="18">
        <v>35</v>
      </c>
      <c r="I27" s="57">
        <v>5</v>
      </c>
      <c r="J27" s="21">
        <f t="shared" si="0"/>
        <v>175</v>
      </c>
      <c r="K27" s="20">
        <v>6.3</v>
      </c>
      <c r="L27" s="21">
        <f t="shared" si="1"/>
        <v>220.5</v>
      </c>
      <c r="M27" s="20">
        <v>10</v>
      </c>
      <c r="N27" s="21">
        <f t="shared" si="2"/>
        <v>350</v>
      </c>
      <c r="O27" s="30">
        <f t="shared" si="3"/>
        <v>7.1000000000000005</v>
      </c>
    </row>
    <row r="28" spans="5:15" x14ac:dyDescent="0.25">
      <c r="E28" t="s">
        <v>870</v>
      </c>
      <c r="F28" t="s">
        <v>906</v>
      </c>
      <c r="G28" s="9" t="s">
        <v>416</v>
      </c>
      <c r="H28" s="18">
        <v>397</v>
      </c>
      <c r="I28" s="57">
        <v>144</v>
      </c>
      <c r="J28" s="21">
        <f t="shared" si="0"/>
        <v>57168</v>
      </c>
      <c r="K28" s="20">
        <v>137.03</v>
      </c>
      <c r="L28" s="21">
        <f t="shared" si="1"/>
        <v>54400.91</v>
      </c>
      <c r="M28" s="20">
        <v>144</v>
      </c>
      <c r="N28" s="21">
        <f t="shared" si="2"/>
        <v>57168</v>
      </c>
      <c r="O28" s="30">
        <f t="shared" si="3"/>
        <v>141.67666666666665</v>
      </c>
    </row>
    <row r="29" spans="5:15" x14ac:dyDescent="0.25">
      <c r="E29" t="s">
        <v>871</v>
      </c>
      <c r="F29" t="s">
        <v>907</v>
      </c>
      <c r="G29" s="9" t="s">
        <v>927</v>
      </c>
      <c r="H29" s="18">
        <v>40</v>
      </c>
      <c r="I29" s="57">
        <v>57</v>
      </c>
      <c r="J29" s="21">
        <f t="shared" si="0"/>
        <v>2280</v>
      </c>
      <c r="K29" s="20">
        <v>55.27</v>
      </c>
      <c r="L29" s="21">
        <f t="shared" si="1"/>
        <v>2210.8000000000002</v>
      </c>
      <c r="M29" s="20">
        <v>66</v>
      </c>
      <c r="N29" s="21">
        <f t="shared" si="2"/>
        <v>2640</v>
      </c>
      <c r="O29" s="30">
        <f t="shared" si="3"/>
        <v>59.423333333333339</v>
      </c>
    </row>
    <row r="30" spans="5:15" x14ac:dyDescent="0.25">
      <c r="E30" t="s">
        <v>872</v>
      </c>
      <c r="F30" t="s">
        <v>908</v>
      </c>
      <c r="G30" s="9" t="s">
        <v>927</v>
      </c>
      <c r="H30" s="18">
        <v>468</v>
      </c>
      <c r="I30" s="57">
        <v>114</v>
      </c>
      <c r="J30" s="21">
        <f t="shared" si="0"/>
        <v>53352</v>
      </c>
      <c r="K30" s="20">
        <v>48.39</v>
      </c>
      <c r="L30" s="21">
        <f t="shared" si="1"/>
        <v>22646.52</v>
      </c>
      <c r="M30" s="20">
        <v>72</v>
      </c>
      <c r="N30" s="21">
        <f t="shared" si="2"/>
        <v>33696</v>
      </c>
      <c r="O30" s="30">
        <f t="shared" si="3"/>
        <v>78.13</v>
      </c>
    </row>
    <row r="31" spans="5:15" x14ac:dyDescent="0.25">
      <c r="E31" t="s">
        <v>873</v>
      </c>
      <c r="F31" t="s">
        <v>909</v>
      </c>
      <c r="G31" s="9" t="s">
        <v>927</v>
      </c>
      <c r="H31" s="18">
        <v>14</v>
      </c>
      <c r="I31" s="57">
        <v>120</v>
      </c>
      <c r="J31" s="21">
        <f t="shared" si="0"/>
        <v>1680</v>
      </c>
      <c r="K31" s="20">
        <v>307.32</v>
      </c>
      <c r="L31" s="21">
        <f t="shared" si="1"/>
        <v>4302.4799999999996</v>
      </c>
      <c r="M31" s="20">
        <v>91</v>
      </c>
      <c r="N31" s="21">
        <f t="shared" si="2"/>
        <v>1274</v>
      </c>
      <c r="O31" s="30">
        <f t="shared" si="3"/>
        <v>172.77333333333331</v>
      </c>
    </row>
    <row r="32" spans="5:15" x14ac:dyDescent="0.25">
      <c r="E32" t="s">
        <v>874</v>
      </c>
      <c r="F32" t="s">
        <v>910</v>
      </c>
      <c r="G32" s="9" t="s">
        <v>745</v>
      </c>
      <c r="H32" s="18">
        <v>1</v>
      </c>
      <c r="I32" s="57">
        <v>3200</v>
      </c>
      <c r="J32" s="21">
        <f t="shared" si="0"/>
        <v>3200</v>
      </c>
      <c r="K32" s="20">
        <v>778.97</v>
      </c>
      <c r="L32" s="21">
        <f t="shared" si="1"/>
        <v>778.97</v>
      </c>
      <c r="M32" s="20">
        <v>2750</v>
      </c>
      <c r="N32" s="21">
        <f t="shared" si="2"/>
        <v>2750</v>
      </c>
      <c r="O32" s="30">
        <f t="shared" si="3"/>
        <v>2242.9900000000002</v>
      </c>
    </row>
    <row r="33" spans="5:15" x14ac:dyDescent="0.25">
      <c r="E33" t="s">
        <v>875</v>
      </c>
      <c r="F33" t="s">
        <v>911</v>
      </c>
      <c r="G33" s="9" t="s">
        <v>745</v>
      </c>
      <c r="H33" s="18">
        <v>3</v>
      </c>
      <c r="I33" s="57">
        <v>4400</v>
      </c>
      <c r="J33" s="21">
        <f t="shared" si="0"/>
        <v>13200</v>
      </c>
      <c r="K33" s="20">
        <v>717.88</v>
      </c>
      <c r="L33" s="21">
        <f t="shared" si="1"/>
        <v>2153.64</v>
      </c>
      <c r="M33" s="20">
        <v>2860</v>
      </c>
      <c r="N33" s="21">
        <f t="shared" si="2"/>
        <v>8580</v>
      </c>
      <c r="O33" s="30">
        <f t="shared" si="3"/>
        <v>2659.2933333333335</v>
      </c>
    </row>
    <row r="34" spans="5:15" x14ac:dyDescent="0.25">
      <c r="E34" t="s">
        <v>876</v>
      </c>
      <c r="F34" t="s">
        <v>912</v>
      </c>
      <c r="G34" s="9" t="s">
        <v>745</v>
      </c>
      <c r="H34" s="18">
        <v>4</v>
      </c>
      <c r="I34" s="57">
        <v>3300</v>
      </c>
      <c r="J34" s="21">
        <f t="shared" si="0"/>
        <v>13200</v>
      </c>
      <c r="K34" s="20">
        <v>2276.11</v>
      </c>
      <c r="L34" s="21">
        <f t="shared" si="1"/>
        <v>9104.44</v>
      </c>
      <c r="M34" s="20">
        <v>4400</v>
      </c>
      <c r="N34" s="21">
        <f t="shared" si="2"/>
        <v>17600</v>
      </c>
      <c r="O34" s="30">
        <f t="shared" si="3"/>
        <v>3325.3700000000003</v>
      </c>
    </row>
    <row r="35" spans="5:15" x14ac:dyDescent="0.25">
      <c r="E35" t="s">
        <v>877</v>
      </c>
      <c r="F35" t="s">
        <v>913</v>
      </c>
      <c r="G35" s="9" t="s">
        <v>745</v>
      </c>
      <c r="H35" s="18">
        <v>1</v>
      </c>
      <c r="I35" s="57">
        <v>4600</v>
      </c>
      <c r="J35" s="21">
        <f t="shared" si="0"/>
        <v>4600</v>
      </c>
      <c r="K35" s="20">
        <v>2262.9299999999998</v>
      </c>
      <c r="L35" s="21">
        <f t="shared" si="1"/>
        <v>2262.9299999999998</v>
      </c>
      <c r="M35" s="20">
        <v>4840</v>
      </c>
      <c r="N35" s="21">
        <f t="shared" si="2"/>
        <v>4840</v>
      </c>
      <c r="O35" s="30">
        <f t="shared" si="3"/>
        <v>3900.9766666666669</v>
      </c>
    </row>
    <row r="36" spans="5:15" x14ac:dyDescent="0.25">
      <c r="E36" t="s">
        <v>878</v>
      </c>
      <c r="F36" t="s">
        <v>914</v>
      </c>
      <c r="G36" s="9" t="s">
        <v>927</v>
      </c>
      <c r="H36" s="18">
        <v>300</v>
      </c>
      <c r="I36" s="57">
        <v>17</v>
      </c>
      <c r="J36" s="21">
        <f t="shared" si="0"/>
        <v>5100</v>
      </c>
      <c r="K36" s="20">
        <v>17.91</v>
      </c>
      <c r="L36" s="21">
        <f t="shared" si="1"/>
        <v>5373</v>
      </c>
      <c r="M36" s="20">
        <v>16.78</v>
      </c>
      <c r="N36" s="21">
        <f t="shared" si="2"/>
        <v>5034</v>
      </c>
      <c r="O36" s="30">
        <f t="shared" si="3"/>
        <v>17.23</v>
      </c>
    </row>
    <row r="37" spans="5:15" x14ac:dyDescent="0.25">
      <c r="E37" t="s">
        <v>879</v>
      </c>
      <c r="F37" t="s">
        <v>915</v>
      </c>
      <c r="G37" s="9" t="s">
        <v>745</v>
      </c>
      <c r="H37" s="18">
        <v>35</v>
      </c>
      <c r="I37" s="57">
        <v>83</v>
      </c>
      <c r="J37" s="21">
        <f t="shared" si="0"/>
        <v>2905</v>
      </c>
      <c r="K37" s="20">
        <v>78.75</v>
      </c>
      <c r="L37" s="21">
        <f t="shared" si="1"/>
        <v>2756.25</v>
      </c>
      <c r="M37" s="20">
        <v>88</v>
      </c>
      <c r="N37" s="21">
        <f t="shared" si="2"/>
        <v>3080</v>
      </c>
      <c r="O37" s="30">
        <f t="shared" si="3"/>
        <v>83.25</v>
      </c>
    </row>
    <row r="38" spans="5:15" x14ac:dyDescent="0.25">
      <c r="E38" t="s">
        <v>880</v>
      </c>
      <c r="F38" t="s">
        <v>916</v>
      </c>
      <c r="G38" s="9" t="s">
        <v>927</v>
      </c>
      <c r="H38" s="18">
        <v>2490</v>
      </c>
      <c r="I38" s="57">
        <v>17</v>
      </c>
      <c r="J38" s="21">
        <f t="shared" si="0"/>
        <v>42330</v>
      </c>
      <c r="K38" s="20">
        <v>16.010000000000002</v>
      </c>
      <c r="L38" s="21">
        <f t="shared" si="1"/>
        <v>39864.9</v>
      </c>
      <c r="M38" s="20">
        <v>16.5</v>
      </c>
      <c r="N38" s="21">
        <f t="shared" si="2"/>
        <v>41085</v>
      </c>
      <c r="O38" s="30">
        <f t="shared" si="3"/>
        <v>16.503333333333334</v>
      </c>
    </row>
    <row r="39" spans="5:15" x14ac:dyDescent="0.25">
      <c r="E39" t="s">
        <v>881</v>
      </c>
      <c r="F39" t="s">
        <v>917</v>
      </c>
      <c r="G39" s="9" t="s">
        <v>745</v>
      </c>
      <c r="H39" s="18">
        <v>15</v>
      </c>
      <c r="I39" s="57">
        <v>315</v>
      </c>
      <c r="J39" s="21">
        <f t="shared" si="0"/>
        <v>4725</v>
      </c>
      <c r="K39" s="20">
        <v>262.5</v>
      </c>
      <c r="L39" s="21">
        <f t="shared" si="1"/>
        <v>3937.5</v>
      </c>
      <c r="M39" s="20">
        <v>313</v>
      </c>
      <c r="N39" s="21">
        <f t="shared" si="2"/>
        <v>4695</v>
      </c>
      <c r="O39" s="30">
        <f t="shared" si="3"/>
        <v>296.83333333333331</v>
      </c>
    </row>
    <row r="40" spans="5:15" x14ac:dyDescent="0.25">
      <c r="E40" t="s">
        <v>882</v>
      </c>
      <c r="F40" t="s">
        <v>918</v>
      </c>
      <c r="G40" s="9" t="s">
        <v>745</v>
      </c>
      <c r="H40" s="18">
        <v>2</v>
      </c>
      <c r="I40" s="57">
        <v>4400</v>
      </c>
      <c r="J40" s="21">
        <f t="shared" si="0"/>
        <v>8800</v>
      </c>
      <c r="K40" s="20">
        <v>2205</v>
      </c>
      <c r="L40" s="21">
        <f t="shared" si="1"/>
        <v>4410</v>
      </c>
      <c r="M40" s="20">
        <v>2750</v>
      </c>
      <c r="N40" s="21">
        <f t="shared" si="2"/>
        <v>5500</v>
      </c>
      <c r="O40" s="30">
        <f t="shared" si="3"/>
        <v>3118.3333333333335</v>
      </c>
    </row>
    <row r="41" spans="5:15" x14ac:dyDescent="0.25">
      <c r="E41" t="s">
        <v>883</v>
      </c>
      <c r="F41" t="s">
        <v>919</v>
      </c>
      <c r="G41" s="9" t="s">
        <v>927</v>
      </c>
      <c r="H41" s="18">
        <v>1700</v>
      </c>
      <c r="I41" s="57">
        <v>5</v>
      </c>
      <c r="J41" s="21">
        <f t="shared" si="0"/>
        <v>8500</v>
      </c>
      <c r="K41" s="20">
        <v>1.26</v>
      </c>
      <c r="L41" s="21">
        <f t="shared" si="1"/>
        <v>2142</v>
      </c>
      <c r="M41" s="20">
        <v>1.32</v>
      </c>
      <c r="N41" s="21">
        <f t="shared" si="2"/>
        <v>2244</v>
      </c>
      <c r="O41" s="30">
        <f t="shared" si="3"/>
        <v>2.5266666666666668</v>
      </c>
    </row>
    <row r="42" spans="5:15" x14ac:dyDescent="0.25">
      <c r="E42" t="s">
        <v>884</v>
      </c>
      <c r="F42" t="s">
        <v>920</v>
      </c>
      <c r="G42" s="9" t="s">
        <v>416</v>
      </c>
      <c r="H42" s="18">
        <v>217</v>
      </c>
      <c r="I42" s="57">
        <v>38</v>
      </c>
      <c r="J42" s="21">
        <f t="shared" si="0"/>
        <v>8246</v>
      </c>
      <c r="K42" s="20">
        <v>46.84</v>
      </c>
      <c r="L42" s="21">
        <f t="shared" si="1"/>
        <v>10164.280000000001</v>
      </c>
      <c r="M42" s="20">
        <v>55</v>
      </c>
      <c r="N42" s="21">
        <f t="shared" si="2"/>
        <v>11935</v>
      </c>
      <c r="O42" s="30">
        <f t="shared" si="3"/>
        <v>46.613333333333337</v>
      </c>
    </row>
    <row r="43" spans="5:15" x14ac:dyDescent="0.25">
      <c r="E43" t="s">
        <v>885</v>
      </c>
      <c r="F43" t="s">
        <v>921</v>
      </c>
      <c r="G43" s="9" t="s">
        <v>416</v>
      </c>
      <c r="H43" s="18">
        <v>202</v>
      </c>
      <c r="I43" s="57">
        <v>38</v>
      </c>
      <c r="J43" s="21">
        <f t="shared" si="0"/>
        <v>7676</v>
      </c>
      <c r="K43" s="20">
        <v>43.64</v>
      </c>
      <c r="L43" s="21">
        <f t="shared" si="1"/>
        <v>8815.2800000000007</v>
      </c>
      <c r="M43" s="20">
        <v>55</v>
      </c>
      <c r="N43" s="21">
        <f t="shared" si="2"/>
        <v>11110</v>
      </c>
      <c r="O43" s="30">
        <f t="shared" si="3"/>
        <v>45.54666666666666</v>
      </c>
    </row>
    <row r="44" spans="5:15" x14ac:dyDescent="0.25">
      <c r="E44" t="s">
        <v>886</v>
      </c>
      <c r="F44" t="s">
        <v>922</v>
      </c>
      <c r="G44" s="9" t="s">
        <v>745</v>
      </c>
      <c r="H44" s="18">
        <v>50</v>
      </c>
      <c r="I44" s="57">
        <v>50</v>
      </c>
      <c r="J44" s="21">
        <f t="shared" si="0"/>
        <v>2500</v>
      </c>
      <c r="K44" s="20">
        <v>52.5</v>
      </c>
      <c r="L44" s="21">
        <f t="shared" si="1"/>
        <v>2625</v>
      </c>
      <c r="M44" s="20">
        <v>50</v>
      </c>
      <c r="N44" s="21">
        <f t="shared" si="2"/>
        <v>2500</v>
      </c>
      <c r="O44" s="30">
        <f t="shared" si="3"/>
        <v>50.833333333333336</v>
      </c>
    </row>
    <row r="45" spans="5:15" x14ac:dyDescent="0.25">
      <c r="E45" t="s">
        <v>887</v>
      </c>
      <c r="F45" t="s">
        <v>923</v>
      </c>
      <c r="G45" s="9" t="s">
        <v>745</v>
      </c>
      <c r="H45" s="18">
        <v>8</v>
      </c>
      <c r="I45" s="57">
        <v>50</v>
      </c>
      <c r="J45" s="21">
        <f t="shared" si="0"/>
        <v>400</v>
      </c>
      <c r="K45" s="20">
        <v>52.5</v>
      </c>
      <c r="L45" s="21">
        <f t="shared" si="1"/>
        <v>420</v>
      </c>
      <c r="M45" s="20">
        <v>45</v>
      </c>
      <c r="N45" s="21">
        <f t="shared" si="2"/>
        <v>360</v>
      </c>
      <c r="O45" s="30">
        <f t="shared" si="3"/>
        <v>49.166666666666664</v>
      </c>
    </row>
    <row r="46" spans="5:15" x14ac:dyDescent="0.25">
      <c r="E46" t="s">
        <v>888</v>
      </c>
      <c r="F46" t="s">
        <v>924</v>
      </c>
      <c r="G46" s="9" t="s">
        <v>927</v>
      </c>
      <c r="H46" s="18">
        <v>68</v>
      </c>
      <c r="I46" s="57">
        <v>25</v>
      </c>
      <c r="J46" s="21">
        <f t="shared" si="0"/>
        <v>1700</v>
      </c>
      <c r="K46" s="20">
        <v>24.68</v>
      </c>
      <c r="L46" s="21">
        <f t="shared" si="1"/>
        <v>1678.24</v>
      </c>
      <c r="M46" s="20">
        <v>25</v>
      </c>
      <c r="N46" s="21">
        <f t="shared" si="2"/>
        <v>1700</v>
      </c>
      <c r="O46" s="30">
        <f t="shared" si="3"/>
        <v>24.893333333333334</v>
      </c>
    </row>
    <row r="47" spans="5:15" x14ac:dyDescent="0.25">
      <c r="E47" t="s">
        <v>928</v>
      </c>
      <c r="F47" t="s">
        <v>935</v>
      </c>
      <c r="G47" s="9" t="s">
        <v>927</v>
      </c>
      <c r="H47" s="18">
        <v>460</v>
      </c>
      <c r="I47" s="57">
        <v>3.15</v>
      </c>
      <c r="J47" s="21">
        <f t="shared" si="0"/>
        <v>1449</v>
      </c>
      <c r="K47" s="20">
        <v>2.99</v>
      </c>
      <c r="L47" s="21">
        <f t="shared" si="1"/>
        <v>1375.4</v>
      </c>
      <c r="M47" s="20">
        <v>3.12</v>
      </c>
      <c r="N47" s="21">
        <f t="shared" si="2"/>
        <v>1435.2</v>
      </c>
      <c r="O47" s="30">
        <f t="shared" si="3"/>
        <v>3.0866666666666673</v>
      </c>
    </row>
    <row r="48" spans="5:15" x14ac:dyDescent="0.25">
      <c r="E48" t="s">
        <v>929</v>
      </c>
      <c r="F48" t="s">
        <v>936</v>
      </c>
      <c r="G48" s="9" t="s">
        <v>941</v>
      </c>
      <c r="H48" s="18">
        <v>0.75</v>
      </c>
      <c r="I48" s="57">
        <v>4700</v>
      </c>
      <c r="J48" s="21">
        <f t="shared" si="0"/>
        <v>3525</v>
      </c>
      <c r="K48" s="20">
        <v>4488.75</v>
      </c>
      <c r="L48" s="21">
        <f t="shared" si="1"/>
        <v>3366.5625</v>
      </c>
      <c r="M48" s="20">
        <v>4702</v>
      </c>
      <c r="N48" s="21">
        <f t="shared" si="2"/>
        <v>3526.5</v>
      </c>
      <c r="O48" s="30">
        <f t="shared" si="3"/>
        <v>4630.25</v>
      </c>
    </row>
    <row r="49" spans="5:15" x14ac:dyDescent="0.25">
      <c r="E49" t="s">
        <v>930</v>
      </c>
      <c r="F49" t="s">
        <v>338</v>
      </c>
      <c r="G49" s="9" t="s">
        <v>313</v>
      </c>
      <c r="H49" s="18">
        <v>1</v>
      </c>
      <c r="I49" s="57">
        <v>160750</v>
      </c>
      <c r="J49" s="21">
        <f t="shared" si="0"/>
        <v>160750</v>
      </c>
      <c r="K49" s="20">
        <v>196322.84</v>
      </c>
      <c r="L49" s="21">
        <f t="shared" si="1"/>
        <v>196322.84</v>
      </c>
      <c r="M49" s="20">
        <v>139750</v>
      </c>
      <c r="N49" s="21">
        <f t="shared" si="2"/>
        <v>139750</v>
      </c>
      <c r="O49" s="30">
        <f t="shared" si="3"/>
        <v>165607.61333333331</v>
      </c>
    </row>
    <row r="50" spans="5:15" x14ac:dyDescent="0.25">
      <c r="E50" t="s">
        <v>931</v>
      </c>
      <c r="F50" t="s">
        <v>937</v>
      </c>
      <c r="G50" s="9" t="s">
        <v>313</v>
      </c>
      <c r="H50" s="18">
        <v>1</v>
      </c>
      <c r="I50" s="57">
        <v>98800</v>
      </c>
      <c r="J50" s="21">
        <f t="shared" si="0"/>
        <v>98800</v>
      </c>
      <c r="K50" s="20">
        <v>115500</v>
      </c>
      <c r="L50" s="21">
        <f t="shared" si="1"/>
        <v>115500</v>
      </c>
      <c r="M50" s="20">
        <v>135000</v>
      </c>
      <c r="N50" s="21">
        <f t="shared" si="2"/>
        <v>135000</v>
      </c>
      <c r="O50" s="30">
        <f t="shared" si="3"/>
        <v>116433.33333333333</v>
      </c>
    </row>
    <row r="51" spans="5:15" x14ac:dyDescent="0.25">
      <c r="E51" t="s">
        <v>932</v>
      </c>
      <c r="F51" t="s">
        <v>938</v>
      </c>
      <c r="G51" s="9" t="s">
        <v>942</v>
      </c>
      <c r="H51" s="18">
        <v>440</v>
      </c>
      <c r="I51" s="57">
        <v>7.2</v>
      </c>
      <c r="J51" s="21">
        <f t="shared" si="0"/>
        <v>3168</v>
      </c>
      <c r="K51" s="20">
        <v>3.15</v>
      </c>
      <c r="L51" s="21">
        <f t="shared" si="1"/>
        <v>1386</v>
      </c>
      <c r="M51" s="20">
        <v>3.3</v>
      </c>
      <c r="N51" s="21">
        <f t="shared" si="2"/>
        <v>1452</v>
      </c>
      <c r="O51" s="30">
        <f t="shared" si="3"/>
        <v>4.55</v>
      </c>
    </row>
    <row r="52" spans="5:15" x14ac:dyDescent="0.25">
      <c r="E52" t="s">
        <v>933</v>
      </c>
      <c r="F52" t="s">
        <v>939</v>
      </c>
      <c r="G52" s="9" t="s">
        <v>943</v>
      </c>
      <c r="H52" s="18">
        <v>1485</v>
      </c>
      <c r="I52" s="57">
        <v>22</v>
      </c>
      <c r="J52" s="21">
        <f t="shared" si="0"/>
        <v>32670</v>
      </c>
      <c r="K52" s="20">
        <v>31.5</v>
      </c>
      <c r="L52" s="21">
        <f t="shared" si="1"/>
        <v>46777.5</v>
      </c>
      <c r="M52" s="20">
        <v>24.75</v>
      </c>
      <c r="N52" s="21">
        <f t="shared" si="2"/>
        <v>36753.75</v>
      </c>
      <c r="O52" s="30">
        <f t="shared" si="3"/>
        <v>26.083333333333332</v>
      </c>
    </row>
    <row r="53" spans="5:15" x14ac:dyDescent="0.25">
      <c r="E53" t="s">
        <v>934</v>
      </c>
      <c r="F53" t="s">
        <v>940</v>
      </c>
      <c r="G53" s="9" t="s">
        <v>942</v>
      </c>
      <c r="H53" s="18">
        <v>9407</v>
      </c>
      <c r="I53" s="57">
        <v>1.2</v>
      </c>
      <c r="J53" s="21">
        <f t="shared" si="0"/>
        <v>11288.4</v>
      </c>
      <c r="K53" s="20">
        <v>1.31</v>
      </c>
      <c r="L53" s="21">
        <f t="shared" si="1"/>
        <v>12323.17</v>
      </c>
      <c r="M53" s="20">
        <v>1.38</v>
      </c>
      <c r="N53" s="21">
        <f t="shared" si="2"/>
        <v>12981.66</v>
      </c>
      <c r="O53" s="30">
        <f t="shared" si="3"/>
        <v>1.2966666666666666</v>
      </c>
    </row>
    <row r="54" spans="5:15" x14ac:dyDescent="0.25">
      <c r="E54" t="s">
        <v>944</v>
      </c>
      <c r="F54" t="s">
        <v>954</v>
      </c>
      <c r="G54" s="9" t="s">
        <v>927</v>
      </c>
      <c r="H54" s="18">
        <v>156</v>
      </c>
      <c r="I54" s="57">
        <v>13</v>
      </c>
      <c r="J54" s="21">
        <f t="shared" si="0"/>
        <v>2028</v>
      </c>
      <c r="K54" s="20">
        <v>26.5</v>
      </c>
      <c r="L54" s="21">
        <f t="shared" si="1"/>
        <v>4134</v>
      </c>
      <c r="M54" s="20">
        <v>11</v>
      </c>
      <c r="N54" s="21">
        <f t="shared" si="2"/>
        <v>1716</v>
      </c>
      <c r="O54" s="30">
        <f t="shared" si="3"/>
        <v>16.833333333333332</v>
      </c>
    </row>
    <row r="55" spans="5:15" x14ac:dyDescent="0.25">
      <c r="E55" t="s">
        <v>945</v>
      </c>
      <c r="F55" t="s">
        <v>955</v>
      </c>
      <c r="G55" s="9" t="s">
        <v>927</v>
      </c>
      <c r="H55" s="18">
        <v>2139</v>
      </c>
      <c r="I55" s="57">
        <v>22</v>
      </c>
      <c r="J55" s="21">
        <f t="shared" si="0"/>
        <v>47058</v>
      </c>
      <c r="K55" s="20">
        <v>30.53</v>
      </c>
      <c r="L55" s="21">
        <f t="shared" si="1"/>
        <v>65303.670000000006</v>
      </c>
      <c r="M55" s="20">
        <v>18</v>
      </c>
      <c r="N55" s="21">
        <f t="shared" si="2"/>
        <v>38502</v>
      </c>
      <c r="O55" s="30">
        <f t="shared" si="3"/>
        <v>23.51</v>
      </c>
    </row>
    <row r="56" spans="5:15" x14ac:dyDescent="0.25">
      <c r="E56" t="s">
        <v>946</v>
      </c>
      <c r="F56" t="s">
        <v>956</v>
      </c>
      <c r="G56" s="9" t="s">
        <v>964</v>
      </c>
      <c r="H56" s="18">
        <v>2</v>
      </c>
      <c r="I56" s="57">
        <v>1000</v>
      </c>
      <c r="J56" s="21">
        <f t="shared" si="0"/>
        <v>2000</v>
      </c>
      <c r="K56" s="20">
        <v>1372.62</v>
      </c>
      <c r="L56" s="21">
        <f t="shared" si="1"/>
        <v>2745.24</v>
      </c>
      <c r="M56" s="20">
        <v>715</v>
      </c>
      <c r="N56" s="21">
        <f t="shared" si="2"/>
        <v>1430</v>
      </c>
      <c r="O56" s="30">
        <f t="shared" si="3"/>
        <v>1029.2066666666667</v>
      </c>
    </row>
    <row r="57" spans="5:15" x14ac:dyDescent="0.25">
      <c r="E57" t="s">
        <v>947</v>
      </c>
      <c r="F57" t="s">
        <v>957</v>
      </c>
      <c r="G57" s="9" t="s">
        <v>964</v>
      </c>
      <c r="H57" s="18">
        <v>4</v>
      </c>
      <c r="I57" s="57">
        <v>1550</v>
      </c>
      <c r="J57" s="21">
        <f t="shared" si="0"/>
        <v>6200</v>
      </c>
      <c r="K57" s="20">
        <v>1178.19</v>
      </c>
      <c r="L57" s="21">
        <f t="shared" si="1"/>
        <v>4712.76</v>
      </c>
      <c r="M57" s="20">
        <v>825</v>
      </c>
      <c r="N57" s="21">
        <f t="shared" si="2"/>
        <v>3300</v>
      </c>
      <c r="O57" s="30">
        <f t="shared" si="3"/>
        <v>1184.3966666666668</v>
      </c>
    </row>
    <row r="58" spans="5:15" x14ac:dyDescent="0.25">
      <c r="E58" t="s">
        <v>948</v>
      </c>
      <c r="F58" t="s">
        <v>958</v>
      </c>
      <c r="G58" s="9" t="s">
        <v>964</v>
      </c>
      <c r="H58" s="18">
        <v>3</v>
      </c>
      <c r="I58" s="57">
        <v>700</v>
      </c>
      <c r="J58" s="21">
        <f t="shared" si="0"/>
        <v>2100</v>
      </c>
      <c r="K58" s="20">
        <v>450.69</v>
      </c>
      <c r="L58" s="21">
        <f t="shared" si="1"/>
        <v>1352.07</v>
      </c>
      <c r="M58" s="20">
        <v>660</v>
      </c>
      <c r="N58" s="21">
        <f t="shared" si="2"/>
        <v>1980</v>
      </c>
      <c r="O58" s="30">
        <f t="shared" si="3"/>
        <v>603.56333333333339</v>
      </c>
    </row>
    <row r="59" spans="5:15" x14ac:dyDescent="0.25">
      <c r="E59" t="s">
        <v>949</v>
      </c>
      <c r="F59" t="s">
        <v>959</v>
      </c>
      <c r="G59" s="9" t="s">
        <v>964</v>
      </c>
      <c r="H59" s="18">
        <v>1</v>
      </c>
      <c r="I59" s="57">
        <v>5700</v>
      </c>
      <c r="J59" s="21">
        <f t="shared" si="0"/>
        <v>5700</v>
      </c>
      <c r="K59" s="20">
        <v>4805.63</v>
      </c>
      <c r="L59" s="21">
        <f t="shared" si="1"/>
        <v>4805.63</v>
      </c>
      <c r="M59" s="20">
        <v>4400</v>
      </c>
      <c r="N59" s="21">
        <f t="shared" si="2"/>
        <v>4400</v>
      </c>
      <c r="O59" s="30">
        <f t="shared" si="3"/>
        <v>4968.543333333334</v>
      </c>
    </row>
    <row r="60" spans="5:15" x14ac:dyDescent="0.25">
      <c r="E60" t="s">
        <v>950</v>
      </c>
      <c r="F60" t="s">
        <v>960</v>
      </c>
      <c r="G60" s="9" t="s">
        <v>927</v>
      </c>
      <c r="H60" s="18">
        <v>150</v>
      </c>
      <c r="I60" s="57">
        <v>50</v>
      </c>
      <c r="J60" s="21">
        <f t="shared" si="0"/>
        <v>7500</v>
      </c>
      <c r="K60" s="20">
        <v>25.54</v>
      </c>
      <c r="L60" s="21">
        <f t="shared" si="1"/>
        <v>3831</v>
      </c>
      <c r="M60" s="20">
        <v>30</v>
      </c>
      <c r="N60" s="21">
        <f t="shared" si="2"/>
        <v>4500</v>
      </c>
      <c r="O60" s="30">
        <f t="shared" si="3"/>
        <v>35.18</v>
      </c>
    </row>
    <row r="61" spans="5:15" x14ac:dyDescent="0.25">
      <c r="E61" t="s">
        <v>951</v>
      </c>
      <c r="F61" t="s">
        <v>961</v>
      </c>
      <c r="G61" s="9" t="s">
        <v>964</v>
      </c>
      <c r="H61" s="18">
        <v>1</v>
      </c>
      <c r="I61" s="57">
        <v>20200</v>
      </c>
      <c r="J61" s="21">
        <f t="shared" si="0"/>
        <v>20200</v>
      </c>
      <c r="K61" s="20">
        <v>11358.37</v>
      </c>
      <c r="L61" s="21">
        <f t="shared" si="1"/>
        <v>11358.37</v>
      </c>
      <c r="M61" s="20">
        <v>33000</v>
      </c>
      <c r="N61" s="21">
        <f t="shared" si="2"/>
        <v>33000</v>
      </c>
      <c r="O61" s="30">
        <f t="shared" si="3"/>
        <v>21519.456666666669</v>
      </c>
    </row>
    <row r="62" spans="5:15" x14ac:dyDescent="0.25">
      <c r="E62" t="s">
        <v>952</v>
      </c>
      <c r="F62" t="s">
        <v>962</v>
      </c>
      <c r="G62" s="9" t="s">
        <v>964</v>
      </c>
      <c r="H62" s="18">
        <v>1</v>
      </c>
      <c r="I62" s="57">
        <v>17000</v>
      </c>
      <c r="J62" s="21">
        <f t="shared" si="0"/>
        <v>17000</v>
      </c>
      <c r="K62" s="20">
        <v>16463.5</v>
      </c>
      <c r="L62" s="21">
        <f t="shared" si="1"/>
        <v>16463.5</v>
      </c>
      <c r="M62" s="20">
        <v>20000</v>
      </c>
      <c r="N62" s="21">
        <f t="shared" si="2"/>
        <v>20000</v>
      </c>
      <c r="O62" s="30">
        <f t="shared" si="3"/>
        <v>17821.166666666668</v>
      </c>
    </row>
    <row r="63" spans="5:15" x14ac:dyDescent="0.25">
      <c r="E63" s="13" t="s">
        <v>953</v>
      </c>
      <c r="F63" s="13" t="s">
        <v>963</v>
      </c>
      <c r="G63" s="4" t="s">
        <v>964</v>
      </c>
      <c r="H63" s="26">
        <v>3</v>
      </c>
      <c r="I63" s="14">
        <v>400</v>
      </c>
      <c r="J63" s="23">
        <f t="shared" si="0"/>
        <v>1200</v>
      </c>
      <c r="K63" s="22">
        <v>564.6</v>
      </c>
      <c r="L63" s="23">
        <f t="shared" si="1"/>
        <v>1693.8000000000002</v>
      </c>
      <c r="M63" s="22">
        <v>1100</v>
      </c>
      <c r="N63" s="23">
        <f t="shared" si="2"/>
        <v>3300</v>
      </c>
      <c r="O63" s="36">
        <f t="shared" si="3"/>
        <v>688.19999999999993</v>
      </c>
    </row>
    <row r="64" spans="5:15" x14ac:dyDescent="0.25">
      <c r="H64" s="35" t="s">
        <v>347</v>
      </c>
      <c r="I64" s="49"/>
      <c r="J64" s="50">
        <f>SUM(J11:J63)</f>
        <v>1442049</v>
      </c>
      <c r="K64" s="51"/>
      <c r="L64" s="50">
        <f>SUM(L11:L63)</f>
        <v>1619991.4324999996</v>
      </c>
      <c r="M64" s="51"/>
      <c r="N64" s="50">
        <f>SUM(N11:N63)</f>
        <v>2027407.5299999998</v>
      </c>
    </row>
  </sheetData>
  <mergeCells count="3">
    <mergeCell ref="I9:J9"/>
    <mergeCell ref="K9:L9"/>
    <mergeCell ref="M9:N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48B05-3E6B-40A3-BF43-275F15EF9AB9}">
  <dimension ref="A1:K15"/>
  <sheetViews>
    <sheetView workbookViewId="0"/>
  </sheetViews>
  <sheetFormatPr defaultRowHeight="15" x14ac:dyDescent="0.25"/>
  <cols>
    <col min="2" max="2" width="14" customWidth="1"/>
    <col min="3" max="3" width="9.140625" customWidth="1"/>
    <col min="4" max="4" width="16" customWidth="1"/>
    <col min="5" max="5" width="11.140625" customWidth="1"/>
    <col min="6" max="6" width="31.42578125" customWidth="1"/>
    <col min="7" max="8" width="9.140625" style="9"/>
    <col min="9" max="10" width="14.28515625" customWidth="1"/>
    <col min="11" max="11" width="17" bestFit="1" customWidth="1"/>
  </cols>
  <sheetData>
    <row r="1" spans="1:11" ht="15.75" x14ac:dyDescent="0.25">
      <c r="A1" s="6" t="s">
        <v>326</v>
      </c>
      <c r="B1" t="s">
        <v>66</v>
      </c>
      <c r="D1" s="6" t="s">
        <v>323</v>
      </c>
      <c r="E1" t="str">
        <f>VLOOKUP($B$1,Data!$A$2:$E$80,2)</f>
        <v>Hamblen</v>
      </c>
    </row>
    <row r="2" spans="1:11" ht="15.75" x14ac:dyDescent="0.25">
      <c r="A2" s="6" t="s">
        <v>325</v>
      </c>
      <c r="B2" t="str">
        <f>VLOOKUP($B$1,Data!$A$2:$E$80,3)</f>
        <v>Morristown</v>
      </c>
      <c r="D2" s="6" t="s">
        <v>322</v>
      </c>
      <c r="E2" t="str">
        <f>VLOOKUP($B$1,Data!$A$2:$E$80,5)</f>
        <v>East</v>
      </c>
    </row>
    <row r="3" spans="1:11" ht="15.75" x14ac:dyDescent="0.25">
      <c r="A3" s="6" t="s">
        <v>324</v>
      </c>
      <c r="B3" t="str">
        <f>VLOOKUP($B$1,Data!$A$2:$E$80,4)</f>
        <v>Moore-Murrell Field</v>
      </c>
    </row>
    <row r="5" spans="1:11" ht="15.75" x14ac:dyDescent="0.25">
      <c r="A5" s="6" t="s">
        <v>321</v>
      </c>
      <c r="C5" t="str">
        <f>Index!D19</f>
        <v>Taxiway F Holdpad PCC Repairs</v>
      </c>
    </row>
    <row r="6" spans="1:11" ht="15.75" x14ac:dyDescent="0.25">
      <c r="A6" s="6" t="s">
        <v>327</v>
      </c>
      <c r="B6" t="str">
        <f>Index!E19</f>
        <v>75-555-0746-18</v>
      </c>
    </row>
    <row r="7" spans="1:11" ht="15.75" x14ac:dyDescent="0.25">
      <c r="A7" s="6" t="s">
        <v>320</v>
      </c>
      <c r="B7" s="7">
        <v>43552</v>
      </c>
    </row>
    <row r="9" spans="1:11" x14ac:dyDescent="0.25">
      <c r="E9" s="8" t="s">
        <v>306</v>
      </c>
      <c r="F9" s="8" t="s">
        <v>307</v>
      </c>
      <c r="G9" s="9" t="s">
        <v>308</v>
      </c>
      <c r="H9" s="18" t="s">
        <v>309</v>
      </c>
      <c r="I9" s="105" t="s">
        <v>975</v>
      </c>
      <c r="J9" s="106"/>
      <c r="K9" s="5" t="s">
        <v>319</v>
      </c>
    </row>
    <row r="10" spans="1:11" x14ac:dyDescent="0.25">
      <c r="H10" s="18"/>
      <c r="I10" s="47" t="s">
        <v>315</v>
      </c>
      <c r="J10" s="25" t="s">
        <v>316</v>
      </c>
    </row>
    <row r="11" spans="1:11" x14ac:dyDescent="0.25">
      <c r="E11" s="8">
        <v>1000</v>
      </c>
      <c r="F11" t="s">
        <v>338</v>
      </c>
      <c r="G11" s="9" t="s">
        <v>313</v>
      </c>
      <c r="H11" s="18">
        <v>1</v>
      </c>
      <c r="I11" s="57">
        <v>15000</v>
      </c>
      <c r="J11" s="21">
        <f>I11*$H11</f>
        <v>15000</v>
      </c>
      <c r="K11" s="30">
        <f>AVERAGE(I11)</f>
        <v>15000</v>
      </c>
    </row>
    <row r="12" spans="1:11" x14ac:dyDescent="0.25">
      <c r="E12" s="8" t="s">
        <v>970</v>
      </c>
      <c r="F12" t="s">
        <v>973</v>
      </c>
      <c r="G12" s="9" t="s">
        <v>311</v>
      </c>
      <c r="H12" s="18">
        <v>6</v>
      </c>
      <c r="I12" s="57">
        <v>9500</v>
      </c>
      <c r="J12" s="21">
        <f t="shared" ref="J12:J14" si="0">I12*$H12</f>
        <v>57000</v>
      </c>
      <c r="K12" s="30">
        <f t="shared" ref="K12:K14" si="1">AVERAGE(I12)</f>
        <v>9500</v>
      </c>
    </row>
    <row r="13" spans="1:11" x14ac:dyDescent="0.25">
      <c r="E13" s="8" t="s">
        <v>971</v>
      </c>
      <c r="F13" t="s">
        <v>974</v>
      </c>
      <c r="G13" s="9" t="s">
        <v>312</v>
      </c>
      <c r="H13" s="27">
        <v>1000</v>
      </c>
      <c r="I13" s="57">
        <v>3</v>
      </c>
      <c r="J13" s="21">
        <f t="shared" si="0"/>
        <v>3000</v>
      </c>
      <c r="K13" s="30">
        <f t="shared" si="1"/>
        <v>3</v>
      </c>
    </row>
    <row r="14" spans="1:11" x14ac:dyDescent="0.25">
      <c r="E14" s="12" t="s">
        <v>972</v>
      </c>
      <c r="F14" s="13" t="s">
        <v>505</v>
      </c>
      <c r="G14" s="4" t="s">
        <v>311</v>
      </c>
      <c r="H14" s="26">
        <v>6</v>
      </c>
      <c r="I14" s="14">
        <v>2000</v>
      </c>
      <c r="J14" s="23">
        <f t="shared" si="0"/>
        <v>12000</v>
      </c>
      <c r="K14" s="36">
        <f t="shared" si="1"/>
        <v>2000</v>
      </c>
    </row>
    <row r="15" spans="1:11" x14ac:dyDescent="0.25">
      <c r="H15" s="35" t="s">
        <v>347</v>
      </c>
      <c r="I15" s="49"/>
      <c r="J15" s="50">
        <f>SUM(J11:J14)</f>
        <v>87000</v>
      </c>
    </row>
  </sheetData>
  <mergeCells count="1">
    <mergeCell ref="I9:J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8FA66-1B18-4032-A73D-36938D8639C8}">
  <sheetPr codeName="Sheet1"/>
  <dimension ref="A1:O11"/>
  <sheetViews>
    <sheetView workbookViewId="0">
      <selection activeCell="D57" sqref="D57"/>
    </sheetView>
  </sheetViews>
  <sheetFormatPr defaultRowHeight="15" x14ac:dyDescent="0.25"/>
  <cols>
    <col min="2" max="2" width="14" customWidth="1"/>
    <col min="3" max="3" width="9.140625" customWidth="1"/>
    <col min="4" max="4" width="16" customWidth="1"/>
    <col min="5" max="5" width="11.140625" customWidth="1"/>
    <col min="6" max="6" width="11.140625" bestFit="1" customWidth="1"/>
    <col min="7" max="8" width="9.140625" style="2"/>
    <col min="9" max="14" width="14.28515625" customWidth="1"/>
    <col min="15" max="15" width="17" bestFit="1" customWidth="1"/>
  </cols>
  <sheetData>
    <row r="1" spans="1:15" ht="15.75" x14ac:dyDescent="0.25">
      <c r="A1" s="6" t="s">
        <v>326</v>
      </c>
      <c r="B1" t="s">
        <v>90</v>
      </c>
      <c r="D1" s="6" t="s">
        <v>323</v>
      </c>
      <c r="E1" t="str">
        <f>VLOOKUP($B$1,Data!$A$2:$E$80,2)</f>
        <v>Sumner</v>
      </c>
    </row>
    <row r="2" spans="1:15" ht="15.75" x14ac:dyDescent="0.25">
      <c r="A2" s="6" t="s">
        <v>325</v>
      </c>
      <c r="B2" t="str">
        <f>VLOOKUP($B$1,Data!$A$2:$E$80,3)</f>
        <v>Gallatin</v>
      </c>
      <c r="D2" s="6" t="s">
        <v>322</v>
      </c>
      <c r="E2" t="str">
        <f>VLOOKUP($B$1,Data!$A$2:$E$80,5)</f>
        <v>Middle</v>
      </c>
    </row>
    <row r="3" spans="1:15" ht="15.75" x14ac:dyDescent="0.25">
      <c r="A3" s="6" t="s">
        <v>324</v>
      </c>
      <c r="B3" t="str">
        <f>VLOOKUP($B$1,Data!$A$2:$E$80,4)</f>
        <v>Music City Executive</v>
      </c>
    </row>
    <row r="5" spans="1:15" ht="15.75" x14ac:dyDescent="0.25">
      <c r="A5" s="6" t="s">
        <v>321</v>
      </c>
      <c r="C5" t="str">
        <f>Index!D2</f>
        <v>Apron Rehabilitation</v>
      </c>
    </row>
    <row r="6" spans="1:15" ht="15.75" x14ac:dyDescent="0.25">
      <c r="A6" s="6" t="s">
        <v>327</v>
      </c>
      <c r="B6" t="str">
        <f>Index!E2</f>
        <v>50-555-0162-18</v>
      </c>
    </row>
    <row r="7" spans="1:15" ht="15.75" x14ac:dyDescent="0.25">
      <c r="A7" s="6" t="s">
        <v>320</v>
      </c>
      <c r="B7" s="7">
        <v>43697</v>
      </c>
    </row>
    <row r="9" spans="1:15" x14ac:dyDescent="0.25">
      <c r="E9" s="8" t="s">
        <v>306</v>
      </c>
      <c r="F9" s="8" t="s">
        <v>307</v>
      </c>
      <c r="G9" s="2" t="s">
        <v>308</v>
      </c>
      <c r="H9" s="2" t="s">
        <v>309</v>
      </c>
      <c r="I9" s="104" t="s">
        <v>314</v>
      </c>
      <c r="J9" s="104"/>
      <c r="K9" s="104" t="s">
        <v>317</v>
      </c>
      <c r="L9" s="104"/>
      <c r="M9" s="104" t="s">
        <v>318</v>
      </c>
      <c r="N9" s="104"/>
      <c r="O9" s="5" t="s">
        <v>319</v>
      </c>
    </row>
    <row r="10" spans="1:15" x14ac:dyDescent="0.25">
      <c r="I10" s="28" t="s">
        <v>315</v>
      </c>
      <c r="J10" s="28" t="s">
        <v>316</v>
      </c>
      <c r="K10" s="28" t="s">
        <v>315</v>
      </c>
      <c r="L10" s="28" t="s">
        <v>316</v>
      </c>
      <c r="M10" s="28" t="s">
        <v>315</v>
      </c>
      <c r="N10" s="28" t="s">
        <v>316</v>
      </c>
    </row>
    <row r="11" spans="1:15" x14ac:dyDescent="0.25">
      <c r="I11" s="10"/>
      <c r="J11" s="10">
        <f>I11*$H11</f>
        <v>0</v>
      </c>
      <c r="K11" s="10"/>
      <c r="L11" s="10">
        <f>K11*$H11</f>
        <v>0</v>
      </c>
      <c r="M11" s="10"/>
      <c r="N11" s="10">
        <f>M11*$H11</f>
        <v>0</v>
      </c>
      <c r="O11" s="30" t="e">
        <f>AVERAGE(I11,K11,M11)</f>
        <v>#DIV/0!</v>
      </c>
    </row>
  </sheetData>
  <mergeCells count="3">
    <mergeCell ref="I9:J9"/>
    <mergeCell ref="K9:L9"/>
    <mergeCell ref="M9:N9"/>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D8552-39BD-4E4F-9126-510DD568CB5A}">
  <dimension ref="A1:O22"/>
  <sheetViews>
    <sheetView workbookViewId="0"/>
  </sheetViews>
  <sheetFormatPr defaultRowHeight="15" x14ac:dyDescent="0.25"/>
  <cols>
    <col min="2" max="2" width="14" customWidth="1"/>
    <col min="3" max="3" width="9.140625" customWidth="1"/>
    <col min="4" max="4" width="16" customWidth="1"/>
    <col min="5" max="5" width="11.140625" customWidth="1"/>
    <col min="6" max="6" width="27.28515625" bestFit="1" customWidth="1"/>
    <col min="7" max="8" width="8.85546875" style="59"/>
    <col min="9" max="14" width="14.28515625" customWidth="1"/>
    <col min="15" max="15" width="17" bestFit="1" customWidth="1"/>
  </cols>
  <sheetData>
    <row r="1" spans="1:15" ht="15.75" x14ac:dyDescent="0.25">
      <c r="A1" s="6" t="s">
        <v>326</v>
      </c>
      <c r="B1" t="s">
        <v>67</v>
      </c>
      <c r="D1" s="6" t="s">
        <v>323</v>
      </c>
      <c r="E1" t="str">
        <f>VLOOKUP($B$1,Data!$A$2:$E$80,2)</f>
        <v>Rutherford</v>
      </c>
    </row>
    <row r="2" spans="1:15" ht="15.75" x14ac:dyDescent="0.25">
      <c r="A2" s="6" t="s">
        <v>325</v>
      </c>
      <c r="B2" t="str">
        <f>VLOOKUP($B$1,Data!$A$2:$E$80,3)</f>
        <v>Smyrna</v>
      </c>
      <c r="D2" s="6" t="s">
        <v>322</v>
      </c>
      <c r="E2" t="str">
        <f>VLOOKUP($B$1,Data!$A$2:$E$80,5)</f>
        <v>Middle</v>
      </c>
    </row>
    <row r="3" spans="1:15" ht="15.75" x14ac:dyDescent="0.25">
      <c r="A3" s="6" t="s">
        <v>324</v>
      </c>
      <c r="B3" t="str">
        <f>VLOOKUP($B$1,Data!$A$2:$E$80,4)</f>
        <v>Smyrna Airport</v>
      </c>
    </row>
    <row r="5" spans="1:15" ht="15.75" x14ac:dyDescent="0.25">
      <c r="A5" s="6" t="s">
        <v>321</v>
      </c>
      <c r="C5" t="str">
        <f>Index!D22</f>
        <v>Apron Rehabilitation</v>
      </c>
    </row>
    <row r="6" spans="1:15" ht="15.75" x14ac:dyDescent="0.25">
      <c r="A6" s="6" t="s">
        <v>327</v>
      </c>
      <c r="B6" t="str">
        <f>Index!E22</f>
        <v>76-555-0139-19</v>
      </c>
    </row>
    <row r="7" spans="1:15" ht="15.75" x14ac:dyDescent="0.25">
      <c r="A7" s="6" t="s">
        <v>320</v>
      </c>
      <c r="B7" s="7">
        <v>43529</v>
      </c>
    </row>
    <row r="9" spans="1:15" x14ac:dyDescent="0.25">
      <c r="E9" s="8" t="s">
        <v>306</v>
      </c>
      <c r="F9" s="8" t="s">
        <v>307</v>
      </c>
      <c r="G9" s="59" t="s">
        <v>308</v>
      </c>
      <c r="H9" s="60" t="s">
        <v>309</v>
      </c>
      <c r="I9" s="107" t="s">
        <v>1061</v>
      </c>
      <c r="J9" s="106"/>
      <c r="K9" s="107" t="s">
        <v>1062</v>
      </c>
      <c r="L9" s="106"/>
      <c r="M9" s="107" t="s">
        <v>422</v>
      </c>
      <c r="N9" s="106"/>
      <c r="O9" s="5" t="s">
        <v>319</v>
      </c>
    </row>
    <row r="10" spans="1:15" x14ac:dyDescent="0.25">
      <c r="H10" s="60"/>
      <c r="I10" s="24" t="s">
        <v>315</v>
      </c>
      <c r="J10" s="25" t="s">
        <v>316</v>
      </c>
      <c r="K10" s="24" t="s">
        <v>315</v>
      </c>
      <c r="L10" s="25" t="s">
        <v>316</v>
      </c>
      <c r="M10" s="24" t="s">
        <v>315</v>
      </c>
      <c r="N10" s="25" t="s">
        <v>316</v>
      </c>
    </row>
    <row r="11" spans="1:15" x14ac:dyDescent="0.25">
      <c r="E11" s="59">
        <v>1</v>
      </c>
      <c r="F11" s="92" t="s">
        <v>1051</v>
      </c>
      <c r="G11" s="59" t="s">
        <v>313</v>
      </c>
      <c r="H11" s="60">
        <v>2</v>
      </c>
      <c r="I11" s="20">
        <v>5500</v>
      </c>
      <c r="J11" s="21">
        <f>I11*$H11</f>
        <v>11000</v>
      </c>
      <c r="K11" s="20">
        <v>3977</v>
      </c>
      <c r="L11" s="21">
        <f>K11*$H11</f>
        <v>7954</v>
      </c>
      <c r="M11" s="20">
        <v>3411</v>
      </c>
      <c r="N11" s="21">
        <f>M11*$H11</f>
        <v>6822</v>
      </c>
      <c r="O11" s="30">
        <f>AVERAGE(I11,K11,M11)</f>
        <v>4296</v>
      </c>
    </row>
    <row r="12" spans="1:15" x14ac:dyDescent="0.25">
      <c r="E12" s="59">
        <v>2</v>
      </c>
      <c r="F12" s="92" t="s">
        <v>1052</v>
      </c>
      <c r="G12" s="59" t="s">
        <v>313</v>
      </c>
      <c r="H12" s="60">
        <v>2</v>
      </c>
      <c r="I12" s="20">
        <v>1643</v>
      </c>
      <c r="J12" s="21">
        <f t="shared" ref="J12:J20" si="0">I12*$H12</f>
        <v>3286</v>
      </c>
      <c r="K12" s="20">
        <v>300</v>
      </c>
      <c r="L12" s="21">
        <f t="shared" ref="L12:L20" si="1">K12*$H12</f>
        <v>600</v>
      </c>
      <c r="M12" s="20">
        <v>850</v>
      </c>
      <c r="N12" s="21">
        <f t="shared" ref="N12:N20" si="2">M12*$H12</f>
        <v>1700</v>
      </c>
      <c r="O12" s="30">
        <f t="shared" ref="O12:O20" si="3">AVERAGE(I12,K12,M12)</f>
        <v>931</v>
      </c>
    </row>
    <row r="13" spans="1:15" x14ac:dyDescent="0.25">
      <c r="E13" s="59">
        <v>3</v>
      </c>
      <c r="F13" s="92" t="s">
        <v>1053</v>
      </c>
      <c r="G13" s="59" t="s">
        <v>312</v>
      </c>
      <c r="H13" s="27">
        <v>1000</v>
      </c>
      <c r="I13" s="20">
        <v>2.6</v>
      </c>
      <c r="J13" s="21">
        <f t="shared" si="0"/>
        <v>2600</v>
      </c>
      <c r="K13" s="20">
        <v>4.5999999999999996</v>
      </c>
      <c r="L13" s="21">
        <f t="shared" si="1"/>
        <v>4600</v>
      </c>
      <c r="M13" s="20">
        <v>6.52</v>
      </c>
      <c r="N13" s="21">
        <f t="shared" si="2"/>
        <v>6520</v>
      </c>
      <c r="O13" s="30">
        <f t="shared" si="3"/>
        <v>4.5733333333333333</v>
      </c>
    </row>
    <row r="14" spans="1:15" x14ac:dyDescent="0.25">
      <c r="E14" s="59">
        <v>4</v>
      </c>
      <c r="F14" s="92" t="s">
        <v>1054</v>
      </c>
      <c r="G14" s="59" t="s">
        <v>313</v>
      </c>
      <c r="H14" s="60">
        <v>8</v>
      </c>
      <c r="I14" s="20">
        <v>300</v>
      </c>
      <c r="J14" s="21">
        <f t="shared" si="0"/>
        <v>2400</v>
      </c>
      <c r="K14" s="20">
        <v>950</v>
      </c>
      <c r="L14" s="21">
        <f t="shared" si="1"/>
        <v>7600</v>
      </c>
      <c r="M14" s="20">
        <v>541</v>
      </c>
      <c r="N14" s="21">
        <f t="shared" si="2"/>
        <v>4328</v>
      </c>
      <c r="O14" s="30">
        <f t="shared" si="3"/>
        <v>597</v>
      </c>
    </row>
    <row r="15" spans="1:15" x14ac:dyDescent="0.25">
      <c r="E15" s="59">
        <v>5</v>
      </c>
      <c r="F15" s="92" t="s">
        <v>1055</v>
      </c>
      <c r="G15" s="59" t="s">
        <v>312</v>
      </c>
      <c r="H15" s="27">
        <v>1000</v>
      </c>
      <c r="I15" s="20">
        <v>2.75</v>
      </c>
      <c r="J15" s="21">
        <f t="shared" si="0"/>
        <v>2750</v>
      </c>
      <c r="K15" s="20">
        <v>2.4</v>
      </c>
      <c r="L15" s="21">
        <f t="shared" si="1"/>
        <v>2400</v>
      </c>
      <c r="M15" s="20">
        <v>2.57</v>
      </c>
      <c r="N15" s="21">
        <f t="shared" si="2"/>
        <v>2570</v>
      </c>
      <c r="O15" s="30">
        <f t="shared" si="3"/>
        <v>2.5733333333333337</v>
      </c>
    </row>
    <row r="16" spans="1:15" x14ac:dyDescent="0.25">
      <c r="E16" s="59">
        <v>6</v>
      </c>
      <c r="F16" s="92" t="s">
        <v>1056</v>
      </c>
      <c r="G16" s="59" t="s">
        <v>312</v>
      </c>
      <c r="H16" s="27">
        <v>9000</v>
      </c>
      <c r="I16" s="20">
        <v>2</v>
      </c>
      <c r="J16" s="21">
        <f t="shared" si="0"/>
        <v>18000</v>
      </c>
      <c r="K16" s="20">
        <v>2</v>
      </c>
      <c r="L16" s="21">
        <f t="shared" si="1"/>
        <v>18000</v>
      </c>
      <c r="M16" s="20">
        <v>3.53</v>
      </c>
      <c r="N16" s="21">
        <f t="shared" si="2"/>
        <v>31770</v>
      </c>
      <c r="O16" s="30">
        <f t="shared" si="3"/>
        <v>2.5099999999999998</v>
      </c>
    </row>
    <row r="17" spans="5:15" x14ac:dyDescent="0.25">
      <c r="E17" s="59">
        <v>7</v>
      </c>
      <c r="F17" s="92" t="s">
        <v>1057</v>
      </c>
      <c r="G17" s="59" t="s">
        <v>312</v>
      </c>
      <c r="H17" s="27">
        <v>8000</v>
      </c>
      <c r="I17" s="20">
        <v>1</v>
      </c>
      <c r="J17" s="21">
        <f t="shared" si="0"/>
        <v>8000</v>
      </c>
      <c r="K17" s="20">
        <v>0.5</v>
      </c>
      <c r="L17" s="21">
        <f t="shared" si="1"/>
        <v>4000</v>
      </c>
      <c r="M17" s="20">
        <v>1.63</v>
      </c>
      <c r="N17" s="21">
        <f t="shared" si="2"/>
        <v>13040</v>
      </c>
      <c r="O17" s="30">
        <f t="shared" si="3"/>
        <v>1.0433333333333332</v>
      </c>
    </row>
    <row r="18" spans="5:15" x14ac:dyDescent="0.25">
      <c r="E18" s="59">
        <v>8</v>
      </c>
      <c r="F18" s="92" t="s">
        <v>1058</v>
      </c>
      <c r="G18" s="59" t="s">
        <v>312</v>
      </c>
      <c r="H18" s="27">
        <v>5000</v>
      </c>
      <c r="I18" s="20">
        <v>1</v>
      </c>
      <c r="J18" s="21">
        <f t="shared" si="0"/>
        <v>5000</v>
      </c>
      <c r="K18" s="20">
        <v>0.6</v>
      </c>
      <c r="L18" s="21">
        <f t="shared" si="1"/>
        <v>3000</v>
      </c>
      <c r="M18" s="20">
        <v>1.88</v>
      </c>
      <c r="N18" s="21">
        <f t="shared" si="2"/>
        <v>9400</v>
      </c>
      <c r="O18" s="30">
        <f t="shared" si="3"/>
        <v>1.1599999999999999</v>
      </c>
    </row>
    <row r="19" spans="5:15" x14ac:dyDescent="0.25">
      <c r="E19" s="59">
        <v>9</v>
      </c>
      <c r="F19" s="92" t="s">
        <v>1059</v>
      </c>
      <c r="G19" s="59" t="s">
        <v>313</v>
      </c>
      <c r="H19" s="60">
        <v>1</v>
      </c>
      <c r="I19" s="20">
        <v>12000</v>
      </c>
      <c r="J19" s="21">
        <f t="shared" si="0"/>
        <v>12000</v>
      </c>
      <c r="K19" s="20">
        <v>3000</v>
      </c>
      <c r="L19" s="21">
        <f t="shared" si="1"/>
        <v>3000</v>
      </c>
      <c r="M19" s="20">
        <v>5950</v>
      </c>
      <c r="N19" s="21">
        <f t="shared" si="2"/>
        <v>5950</v>
      </c>
      <c r="O19" s="30">
        <f t="shared" si="3"/>
        <v>6983.333333333333</v>
      </c>
    </row>
    <row r="20" spans="5:15" x14ac:dyDescent="0.25">
      <c r="E20" s="4">
        <v>10</v>
      </c>
      <c r="F20" s="93" t="s">
        <v>1060</v>
      </c>
      <c r="G20" s="4" t="s">
        <v>313</v>
      </c>
      <c r="H20" s="26">
        <v>1</v>
      </c>
      <c r="I20" s="22">
        <v>8000</v>
      </c>
      <c r="J20" s="23">
        <f t="shared" si="0"/>
        <v>8000</v>
      </c>
      <c r="K20" s="22">
        <v>36512</v>
      </c>
      <c r="L20" s="23">
        <f t="shared" si="1"/>
        <v>36512</v>
      </c>
      <c r="M20" s="22">
        <v>5200</v>
      </c>
      <c r="N20" s="23">
        <f t="shared" si="2"/>
        <v>5200</v>
      </c>
      <c r="O20" s="36">
        <f t="shared" si="3"/>
        <v>16570.666666666668</v>
      </c>
    </row>
    <row r="21" spans="5:15" x14ac:dyDescent="0.25">
      <c r="H21" s="35" t="s">
        <v>347</v>
      </c>
      <c r="I21" s="51"/>
      <c r="J21" s="50">
        <f>SUM(J11:J20)</f>
        <v>73036</v>
      </c>
      <c r="K21" s="51"/>
      <c r="L21" s="50">
        <f>SUM(L11:L20)</f>
        <v>87666</v>
      </c>
      <c r="M21" s="51"/>
      <c r="N21" s="50">
        <f>SUM(N11:N20)</f>
        <v>87300</v>
      </c>
    </row>
    <row r="22" spans="5:15" x14ac:dyDescent="0.25">
      <c r="F22" s="8"/>
      <c r="G22" s="8"/>
    </row>
  </sheetData>
  <mergeCells count="3">
    <mergeCell ref="I9:J9"/>
    <mergeCell ref="K9:L9"/>
    <mergeCell ref="M9:N9"/>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4D13F-1684-4614-ACAE-39D47255944F}">
  <dimension ref="A1:K22"/>
  <sheetViews>
    <sheetView workbookViewId="0">
      <selection activeCell="Q42" sqref="Q42"/>
    </sheetView>
  </sheetViews>
  <sheetFormatPr defaultRowHeight="15" x14ac:dyDescent="0.25"/>
  <cols>
    <col min="2" max="2" width="14" customWidth="1"/>
    <col min="3" max="3" width="9.140625" customWidth="1"/>
    <col min="4" max="4" width="16" customWidth="1"/>
    <col min="5" max="5" width="11.140625" customWidth="1"/>
    <col min="6" max="6" width="44" bestFit="1" customWidth="1"/>
    <col min="7" max="8" width="8.85546875" style="59"/>
    <col min="9" max="10" width="14.28515625" customWidth="1"/>
    <col min="11" max="11" width="17" bestFit="1" customWidth="1"/>
  </cols>
  <sheetData>
    <row r="1" spans="1:11" ht="15.75" x14ac:dyDescent="0.25">
      <c r="A1" s="6" t="s">
        <v>326</v>
      </c>
      <c r="B1" t="s">
        <v>67</v>
      </c>
      <c r="D1" s="6" t="s">
        <v>323</v>
      </c>
      <c r="E1" t="str">
        <f>VLOOKUP($B$1,Data!$A$2:$E$80,2)</f>
        <v>Rutherford</v>
      </c>
    </row>
    <row r="2" spans="1:11" ht="15.75" x14ac:dyDescent="0.25">
      <c r="A2" s="6" t="s">
        <v>325</v>
      </c>
      <c r="B2" t="str">
        <f>VLOOKUP($B$1,Data!$A$2:$E$80,3)</f>
        <v>Smyrna</v>
      </c>
      <c r="D2" s="6" t="s">
        <v>322</v>
      </c>
      <c r="E2" t="str">
        <f>VLOOKUP($B$1,Data!$A$2:$E$80,5)</f>
        <v>Middle</v>
      </c>
    </row>
    <row r="3" spans="1:11" ht="15.75" x14ac:dyDescent="0.25">
      <c r="A3" s="6" t="s">
        <v>324</v>
      </c>
      <c r="B3" t="str">
        <f>VLOOKUP($B$1,Data!$A$2:$E$80,4)</f>
        <v>Smyrna Airport</v>
      </c>
    </row>
    <row r="5" spans="1:11" ht="15.75" x14ac:dyDescent="0.25">
      <c r="A5" s="6" t="s">
        <v>321</v>
      </c>
      <c r="C5" t="str">
        <f>Index!D23</f>
        <v>Runway Reconstruction and Lighting Upgrade</v>
      </c>
    </row>
    <row r="6" spans="1:11" ht="15.75" x14ac:dyDescent="0.25">
      <c r="A6" s="6" t="s">
        <v>327</v>
      </c>
      <c r="B6" t="str">
        <f>Index!E23</f>
        <v>36-555-0162-19</v>
      </c>
    </row>
    <row r="7" spans="1:11" ht="15.75" x14ac:dyDescent="0.25">
      <c r="A7" s="6" t="s">
        <v>320</v>
      </c>
      <c r="B7" s="7">
        <v>43580</v>
      </c>
    </row>
    <row r="9" spans="1:11" x14ac:dyDescent="0.25">
      <c r="E9" s="8" t="s">
        <v>306</v>
      </c>
      <c r="F9" s="8" t="s">
        <v>307</v>
      </c>
      <c r="G9" s="59" t="s">
        <v>308</v>
      </c>
      <c r="H9" s="60" t="s">
        <v>309</v>
      </c>
      <c r="I9" s="105" t="s">
        <v>1080</v>
      </c>
      <c r="J9" s="106"/>
      <c r="K9" s="5" t="s">
        <v>319</v>
      </c>
    </row>
    <row r="10" spans="1:11" x14ac:dyDescent="0.25">
      <c r="H10" s="60"/>
      <c r="I10" s="47" t="s">
        <v>315</v>
      </c>
      <c r="J10" s="25" t="s">
        <v>316</v>
      </c>
    </row>
    <row r="11" spans="1:11" x14ac:dyDescent="0.25">
      <c r="E11" t="s">
        <v>529</v>
      </c>
      <c r="F11" t="s">
        <v>713</v>
      </c>
      <c r="G11" s="59" t="s">
        <v>313</v>
      </c>
      <c r="H11" s="60">
        <v>1</v>
      </c>
      <c r="I11" s="57">
        <v>28500</v>
      </c>
      <c r="J11" s="21">
        <f>I11*$H11</f>
        <v>28500</v>
      </c>
      <c r="K11" s="30">
        <f>AVERAGE(I11)</f>
        <v>28500</v>
      </c>
    </row>
    <row r="12" spans="1:11" x14ac:dyDescent="0.25">
      <c r="E12" t="s">
        <v>1064</v>
      </c>
      <c r="F12" t="s">
        <v>675</v>
      </c>
      <c r="G12" s="59" t="s">
        <v>313</v>
      </c>
      <c r="H12" s="60">
        <v>1</v>
      </c>
      <c r="I12" s="57">
        <v>35000</v>
      </c>
      <c r="J12" s="21">
        <f t="shared" ref="J12:J21" si="0">I12*$H12</f>
        <v>35000</v>
      </c>
      <c r="K12" s="30">
        <f t="shared" ref="K12:K21" si="1">AVERAGE(I12)</f>
        <v>35000</v>
      </c>
    </row>
    <row r="13" spans="1:11" x14ac:dyDescent="0.25">
      <c r="E13" t="s">
        <v>1065</v>
      </c>
      <c r="F13" t="s">
        <v>1070</v>
      </c>
      <c r="G13" s="59" t="s">
        <v>313</v>
      </c>
      <c r="H13" s="60">
        <v>1</v>
      </c>
      <c r="I13" s="57">
        <v>10000</v>
      </c>
      <c r="J13" s="21">
        <f t="shared" si="0"/>
        <v>10000</v>
      </c>
      <c r="K13" s="30">
        <f t="shared" si="1"/>
        <v>10000</v>
      </c>
    </row>
    <row r="14" spans="1:11" x14ac:dyDescent="0.25">
      <c r="E14" t="s">
        <v>688</v>
      </c>
      <c r="F14" t="s">
        <v>1071</v>
      </c>
      <c r="G14" s="59" t="s">
        <v>313</v>
      </c>
      <c r="H14" s="60">
        <v>1</v>
      </c>
      <c r="I14" s="57">
        <v>15000</v>
      </c>
      <c r="J14" s="21">
        <f t="shared" si="0"/>
        <v>15000</v>
      </c>
      <c r="K14" s="30">
        <f t="shared" si="1"/>
        <v>15000</v>
      </c>
    </row>
    <row r="15" spans="1:11" x14ac:dyDescent="0.25">
      <c r="E15" t="s">
        <v>692</v>
      </c>
      <c r="F15" t="s">
        <v>1072</v>
      </c>
      <c r="G15" s="59" t="s">
        <v>414</v>
      </c>
      <c r="H15" s="60">
        <v>585</v>
      </c>
      <c r="I15" s="57">
        <v>30</v>
      </c>
      <c r="J15" s="21">
        <f t="shared" si="0"/>
        <v>17550</v>
      </c>
      <c r="K15" s="30">
        <f t="shared" si="1"/>
        <v>30</v>
      </c>
    </row>
    <row r="16" spans="1:11" x14ac:dyDescent="0.25">
      <c r="E16" t="s">
        <v>694</v>
      </c>
      <c r="F16" t="s">
        <v>1073</v>
      </c>
      <c r="G16" s="59" t="s">
        <v>312</v>
      </c>
      <c r="H16" s="27">
        <v>7905</v>
      </c>
      <c r="I16" s="57">
        <v>3</v>
      </c>
      <c r="J16" s="21">
        <f t="shared" si="0"/>
        <v>23715</v>
      </c>
      <c r="K16" s="30">
        <f t="shared" si="1"/>
        <v>3</v>
      </c>
    </row>
    <row r="17" spans="5:11" x14ac:dyDescent="0.25">
      <c r="E17" t="s">
        <v>719</v>
      </c>
      <c r="F17" t="s">
        <v>1074</v>
      </c>
      <c r="G17" s="59" t="s">
        <v>1079</v>
      </c>
      <c r="H17" s="27">
        <v>1200</v>
      </c>
      <c r="I17" s="57">
        <v>5</v>
      </c>
      <c r="J17" s="21">
        <f t="shared" si="0"/>
        <v>6000</v>
      </c>
      <c r="K17" s="30">
        <f t="shared" si="1"/>
        <v>5</v>
      </c>
    </row>
    <row r="18" spans="5:11" x14ac:dyDescent="0.25">
      <c r="E18" t="s">
        <v>1066</v>
      </c>
      <c r="F18" t="s">
        <v>1075</v>
      </c>
      <c r="G18" s="59" t="s">
        <v>414</v>
      </c>
      <c r="H18" s="60">
        <v>585</v>
      </c>
      <c r="I18" s="57">
        <v>185</v>
      </c>
      <c r="J18" s="21">
        <f t="shared" si="0"/>
        <v>108225</v>
      </c>
      <c r="K18" s="30">
        <f t="shared" si="1"/>
        <v>185</v>
      </c>
    </row>
    <row r="19" spans="5:11" x14ac:dyDescent="0.25">
      <c r="E19" t="s">
        <v>1067</v>
      </c>
      <c r="F19" t="s">
        <v>1076</v>
      </c>
      <c r="G19" s="59" t="s">
        <v>418</v>
      </c>
      <c r="H19" s="27">
        <v>2568</v>
      </c>
      <c r="I19" s="57">
        <v>1.5</v>
      </c>
      <c r="J19" s="21">
        <f t="shared" si="0"/>
        <v>3852</v>
      </c>
      <c r="K19" s="30">
        <f t="shared" si="1"/>
        <v>1.5</v>
      </c>
    </row>
    <row r="20" spans="5:11" x14ac:dyDescent="0.25">
      <c r="E20" t="s">
        <v>1068</v>
      </c>
      <c r="F20" t="s">
        <v>1077</v>
      </c>
      <c r="G20" s="59" t="s">
        <v>418</v>
      </c>
      <c r="H20" s="27">
        <v>1210</v>
      </c>
      <c r="I20" s="57">
        <v>3</v>
      </c>
      <c r="J20" s="21">
        <f t="shared" si="0"/>
        <v>3630</v>
      </c>
      <c r="K20" s="30">
        <f t="shared" si="1"/>
        <v>3</v>
      </c>
    </row>
    <row r="21" spans="5:11" x14ac:dyDescent="0.25">
      <c r="E21" s="13" t="s">
        <v>1069</v>
      </c>
      <c r="F21" s="13" t="s">
        <v>1078</v>
      </c>
      <c r="G21" s="4" t="s">
        <v>418</v>
      </c>
      <c r="H21" s="33">
        <v>1490</v>
      </c>
      <c r="I21" s="14">
        <v>3</v>
      </c>
      <c r="J21" s="23">
        <f t="shared" si="0"/>
        <v>4470</v>
      </c>
      <c r="K21" s="36">
        <f t="shared" si="1"/>
        <v>3</v>
      </c>
    </row>
    <row r="22" spans="5:11" x14ac:dyDescent="0.25">
      <c r="H22" s="35" t="s">
        <v>347</v>
      </c>
      <c r="I22" s="49"/>
      <c r="J22" s="50">
        <f>SUM(J11:J21)</f>
        <v>255942</v>
      </c>
    </row>
  </sheetData>
  <mergeCells count="1">
    <mergeCell ref="I9:J9"/>
  </mergeCells>
  <phoneticPr fontId="6" type="noConversion"/>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0F06-FAAD-465B-83C7-3EA5CB9CBA7A}">
  <dimension ref="A1:O24"/>
  <sheetViews>
    <sheetView workbookViewId="0">
      <selection activeCell="Q42" sqref="Q42"/>
    </sheetView>
  </sheetViews>
  <sheetFormatPr defaultRowHeight="15" x14ac:dyDescent="0.25"/>
  <cols>
    <col min="2" max="2" width="14" customWidth="1"/>
    <col min="3" max="3" width="9.140625" customWidth="1"/>
    <col min="4" max="4" width="16" customWidth="1"/>
    <col min="5" max="5" width="11.140625" customWidth="1"/>
    <col min="6" max="6" width="61.85546875" bestFit="1" customWidth="1"/>
    <col min="7" max="8" width="8.85546875" style="59"/>
    <col min="9" max="14" width="14.28515625" customWidth="1"/>
    <col min="15" max="15" width="17" bestFit="1" customWidth="1"/>
  </cols>
  <sheetData>
    <row r="1" spans="1:15" ht="15.75" x14ac:dyDescent="0.25">
      <c r="A1" s="6" t="s">
        <v>326</v>
      </c>
      <c r="B1" t="s">
        <v>67</v>
      </c>
      <c r="D1" s="6" t="s">
        <v>323</v>
      </c>
      <c r="E1" t="str">
        <f>VLOOKUP($B$1,Data!$A$2:$E$80,2)</f>
        <v>Rutherford</v>
      </c>
    </row>
    <row r="2" spans="1:15" ht="15.75" x14ac:dyDescent="0.25">
      <c r="A2" s="6" t="s">
        <v>325</v>
      </c>
      <c r="B2" t="str">
        <f>VLOOKUP($B$1,Data!$A$2:$E$80,3)</f>
        <v>Smyrna</v>
      </c>
      <c r="D2" s="6" t="s">
        <v>322</v>
      </c>
      <c r="E2" t="str">
        <f>VLOOKUP($B$1,Data!$A$2:$E$80,5)</f>
        <v>Middle</v>
      </c>
    </row>
    <row r="3" spans="1:15" ht="15.75" x14ac:dyDescent="0.25">
      <c r="A3" s="6" t="s">
        <v>324</v>
      </c>
      <c r="B3" t="str">
        <f>VLOOKUP($B$1,Data!$A$2:$E$80,4)</f>
        <v>Smyrna Airport</v>
      </c>
    </row>
    <row r="5" spans="1:15" ht="15.75" x14ac:dyDescent="0.25">
      <c r="A5" s="6" t="s">
        <v>321</v>
      </c>
      <c r="C5" t="str">
        <f>Index!D24</f>
        <v>Runway Rehabilitation &amp; RSA Improvements</v>
      </c>
    </row>
    <row r="6" spans="1:15" ht="15.75" x14ac:dyDescent="0.25">
      <c r="A6" s="6" t="s">
        <v>327</v>
      </c>
      <c r="B6" t="str">
        <f>Index!E24</f>
        <v>02-555-0740-20</v>
      </c>
    </row>
    <row r="7" spans="1:15" ht="15.75" x14ac:dyDescent="0.25">
      <c r="A7" s="6" t="s">
        <v>320</v>
      </c>
      <c r="B7" s="7">
        <v>43634</v>
      </c>
    </row>
    <row r="9" spans="1:15" x14ac:dyDescent="0.25">
      <c r="E9" s="8" t="s">
        <v>306</v>
      </c>
      <c r="F9" s="8" t="s">
        <v>307</v>
      </c>
      <c r="G9" s="59" t="s">
        <v>308</v>
      </c>
      <c r="H9" s="60" t="s">
        <v>309</v>
      </c>
      <c r="I9" s="105" t="s">
        <v>1100</v>
      </c>
      <c r="J9" s="106"/>
      <c r="K9" s="105" t="s">
        <v>1101</v>
      </c>
      <c r="L9" s="106"/>
      <c r="M9" s="105" t="s">
        <v>988</v>
      </c>
      <c r="N9" s="106"/>
      <c r="O9" s="5" t="s">
        <v>319</v>
      </c>
    </row>
    <row r="10" spans="1:15" x14ac:dyDescent="0.25">
      <c r="H10" s="60"/>
      <c r="I10" s="47" t="s">
        <v>315</v>
      </c>
      <c r="J10" s="25" t="s">
        <v>316</v>
      </c>
      <c r="K10" s="47" t="s">
        <v>315</v>
      </c>
      <c r="L10" s="25" t="s">
        <v>316</v>
      </c>
      <c r="M10" s="47" t="s">
        <v>315</v>
      </c>
      <c r="N10" s="25" t="s">
        <v>316</v>
      </c>
    </row>
    <row r="11" spans="1:15" x14ac:dyDescent="0.25">
      <c r="E11" t="s">
        <v>1084</v>
      </c>
      <c r="F11" t="s">
        <v>675</v>
      </c>
      <c r="G11" s="59" t="s">
        <v>925</v>
      </c>
      <c r="H11" s="60">
        <v>1</v>
      </c>
      <c r="I11" s="57">
        <v>35000</v>
      </c>
      <c r="J11" s="21">
        <f>I11*$H11</f>
        <v>35000</v>
      </c>
      <c r="K11" s="57">
        <v>250</v>
      </c>
      <c r="L11" s="21">
        <f>K11*$H11</f>
        <v>250</v>
      </c>
      <c r="M11" s="57">
        <v>6000</v>
      </c>
      <c r="N11" s="21">
        <f>M11*$H11</f>
        <v>6000</v>
      </c>
      <c r="O11" s="30">
        <f>AVERAGE(I11,K11,M11)</f>
        <v>13750</v>
      </c>
    </row>
    <row r="12" spans="1:15" x14ac:dyDescent="0.25">
      <c r="E12" t="s">
        <v>1085</v>
      </c>
      <c r="F12" t="s">
        <v>685</v>
      </c>
      <c r="G12" s="59" t="s">
        <v>925</v>
      </c>
      <c r="H12" s="60">
        <v>1</v>
      </c>
      <c r="I12" s="57">
        <v>10000</v>
      </c>
      <c r="J12" s="21">
        <f t="shared" ref="J12:J23" si="0">I12*$H12</f>
        <v>10000</v>
      </c>
      <c r="K12" s="57">
        <v>500</v>
      </c>
      <c r="L12" s="21">
        <f t="shared" ref="L12:L23" si="1">K12*$H12</f>
        <v>500</v>
      </c>
      <c r="M12" s="57">
        <v>1200</v>
      </c>
      <c r="N12" s="21">
        <f t="shared" ref="N12:N23" si="2">M12*$H12</f>
        <v>1200</v>
      </c>
      <c r="O12" s="30">
        <f t="shared" ref="O12:O23" si="3">AVERAGE(I12,K12,M12)</f>
        <v>3900</v>
      </c>
    </row>
    <row r="13" spans="1:15" x14ac:dyDescent="0.25">
      <c r="E13" t="s">
        <v>1086</v>
      </c>
      <c r="F13" t="s">
        <v>1087</v>
      </c>
      <c r="G13" s="59" t="s">
        <v>925</v>
      </c>
      <c r="H13" s="60">
        <v>1</v>
      </c>
      <c r="I13" s="57">
        <v>3000</v>
      </c>
      <c r="J13" s="21">
        <f t="shared" si="0"/>
        <v>3000</v>
      </c>
      <c r="K13" s="57">
        <v>0</v>
      </c>
      <c r="L13" s="21">
        <f t="shared" si="1"/>
        <v>0</v>
      </c>
      <c r="M13" s="57">
        <v>15000</v>
      </c>
      <c r="N13" s="21">
        <f t="shared" si="2"/>
        <v>15000</v>
      </c>
      <c r="O13" s="30">
        <f t="shared" si="3"/>
        <v>6000</v>
      </c>
    </row>
    <row r="14" spans="1:15" x14ac:dyDescent="0.25">
      <c r="E14" t="s">
        <v>688</v>
      </c>
      <c r="F14" t="s">
        <v>1071</v>
      </c>
      <c r="G14" s="59" t="s">
        <v>925</v>
      </c>
      <c r="H14" s="60">
        <v>1</v>
      </c>
      <c r="I14" s="57">
        <v>2500</v>
      </c>
      <c r="J14" s="21">
        <f t="shared" si="0"/>
        <v>2500</v>
      </c>
      <c r="K14" s="57">
        <v>3000</v>
      </c>
      <c r="L14" s="21">
        <f t="shared" si="1"/>
        <v>3000</v>
      </c>
      <c r="M14" s="57">
        <v>1500</v>
      </c>
      <c r="N14" s="21">
        <f t="shared" si="2"/>
        <v>1500</v>
      </c>
      <c r="O14" s="30">
        <f t="shared" si="3"/>
        <v>2333.3333333333335</v>
      </c>
    </row>
    <row r="15" spans="1:15" x14ac:dyDescent="0.25">
      <c r="E15" t="s">
        <v>690</v>
      </c>
      <c r="F15" t="s">
        <v>1088</v>
      </c>
      <c r="G15" s="59" t="s">
        <v>964</v>
      </c>
      <c r="H15" s="60">
        <v>2</v>
      </c>
      <c r="I15" s="57">
        <v>30000</v>
      </c>
      <c r="J15" s="21">
        <f t="shared" si="0"/>
        <v>60000</v>
      </c>
      <c r="K15" s="57">
        <v>20000</v>
      </c>
      <c r="L15" s="21">
        <f t="shared" si="1"/>
        <v>40000</v>
      </c>
      <c r="M15" s="57">
        <v>35000</v>
      </c>
      <c r="N15" s="21">
        <f t="shared" si="2"/>
        <v>70000</v>
      </c>
      <c r="O15" s="30">
        <f t="shared" si="3"/>
        <v>28333.333333333332</v>
      </c>
    </row>
    <row r="16" spans="1:15" x14ac:dyDescent="0.25">
      <c r="E16" t="s">
        <v>1089</v>
      </c>
      <c r="F16" t="s">
        <v>1090</v>
      </c>
      <c r="G16" s="59" t="s">
        <v>964</v>
      </c>
      <c r="H16" s="60">
        <v>1</v>
      </c>
      <c r="I16" s="57">
        <v>500</v>
      </c>
      <c r="J16" s="21">
        <f t="shared" si="0"/>
        <v>500</v>
      </c>
      <c r="K16" s="57">
        <v>1000</v>
      </c>
      <c r="L16" s="21">
        <f t="shared" si="1"/>
        <v>1000</v>
      </c>
      <c r="M16" s="57">
        <v>500</v>
      </c>
      <c r="N16" s="21">
        <f t="shared" si="2"/>
        <v>500</v>
      </c>
      <c r="O16" s="30">
        <f t="shared" si="3"/>
        <v>666.66666666666663</v>
      </c>
    </row>
    <row r="17" spans="5:15" x14ac:dyDescent="0.25">
      <c r="E17" t="s">
        <v>1091</v>
      </c>
      <c r="F17" t="s">
        <v>1092</v>
      </c>
      <c r="G17" s="59" t="s">
        <v>964</v>
      </c>
      <c r="H17" s="60">
        <v>40</v>
      </c>
      <c r="I17" s="57">
        <v>250</v>
      </c>
      <c r="J17" s="21">
        <f t="shared" si="0"/>
        <v>10000</v>
      </c>
      <c r="K17" s="57">
        <v>350</v>
      </c>
      <c r="L17" s="21">
        <f t="shared" si="1"/>
        <v>14000</v>
      </c>
      <c r="M17" s="57">
        <v>275</v>
      </c>
      <c r="N17" s="21">
        <f t="shared" si="2"/>
        <v>11000</v>
      </c>
      <c r="O17" s="30">
        <f t="shared" si="3"/>
        <v>291.66666666666669</v>
      </c>
    </row>
    <row r="18" spans="5:15" x14ac:dyDescent="0.25">
      <c r="E18" t="s">
        <v>692</v>
      </c>
      <c r="F18" t="s">
        <v>1093</v>
      </c>
      <c r="G18" s="59" t="s">
        <v>1094</v>
      </c>
      <c r="H18" s="27">
        <v>6500</v>
      </c>
      <c r="I18" s="57">
        <v>1.25</v>
      </c>
      <c r="J18" s="21">
        <f t="shared" si="0"/>
        <v>8125</v>
      </c>
      <c r="K18" s="57">
        <v>0.75</v>
      </c>
      <c r="L18" s="21">
        <f t="shared" si="1"/>
        <v>4875</v>
      </c>
      <c r="M18" s="57">
        <v>0.99</v>
      </c>
      <c r="N18" s="21">
        <f t="shared" si="2"/>
        <v>6435</v>
      </c>
      <c r="O18" s="30">
        <f t="shared" si="3"/>
        <v>0.9966666666666667</v>
      </c>
    </row>
    <row r="19" spans="5:15" x14ac:dyDescent="0.25">
      <c r="E19" t="s">
        <v>694</v>
      </c>
      <c r="F19" t="s">
        <v>1095</v>
      </c>
      <c r="G19" s="59" t="s">
        <v>925</v>
      </c>
      <c r="H19" s="60">
        <v>1</v>
      </c>
      <c r="I19" s="57">
        <v>35000</v>
      </c>
      <c r="J19" s="21">
        <f t="shared" si="0"/>
        <v>35000</v>
      </c>
      <c r="K19" s="57">
        <v>12800</v>
      </c>
      <c r="L19" s="21">
        <f t="shared" si="1"/>
        <v>12800</v>
      </c>
      <c r="M19" s="57">
        <v>7900</v>
      </c>
      <c r="N19" s="21">
        <f t="shared" si="2"/>
        <v>7900</v>
      </c>
      <c r="O19" s="30">
        <f t="shared" si="3"/>
        <v>18566.666666666668</v>
      </c>
    </row>
    <row r="20" spans="5:15" x14ac:dyDescent="0.25">
      <c r="E20" t="s">
        <v>626</v>
      </c>
      <c r="F20" t="s">
        <v>1096</v>
      </c>
      <c r="G20" s="59" t="s">
        <v>925</v>
      </c>
      <c r="H20" s="60">
        <v>1</v>
      </c>
      <c r="I20" s="57">
        <v>120000</v>
      </c>
      <c r="J20" s="21">
        <f t="shared" si="0"/>
        <v>120000</v>
      </c>
      <c r="K20" s="57">
        <v>75000</v>
      </c>
      <c r="L20" s="21">
        <f t="shared" si="1"/>
        <v>75000</v>
      </c>
      <c r="M20" s="57">
        <v>135000</v>
      </c>
      <c r="N20" s="21">
        <f t="shared" si="2"/>
        <v>135000</v>
      </c>
      <c r="O20" s="30">
        <f t="shared" si="3"/>
        <v>110000</v>
      </c>
    </row>
    <row r="21" spans="5:15" x14ac:dyDescent="0.25">
      <c r="E21" t="s">
        <v>624</v>
      </c>
      <c r="F21" t="s">
        <v>1097</v>
      </c>
      <c r="G21" s="59" t="s">
        <v>1094</v>
      </c>
      <c r="H21" s="27">
        <v>121700</v>
      </c>
      <c r="I21" s="57">
        <v>0.65</v>
      </c>
      <c r="J21" s="21">
        <f t="shared" si="0"/>
        <v>79105</v>
      </c>
      <c r="K21" s="57">
        <v>0.9</v>
      </c>
      <c r="L21" s="21">
        <f t="shared" si="1"/>
        <v>109530</v>
      </c>
      <c r="M21" s="57">
        <v>0.62</v>
      </c>
      <c r="N21" s="21">
        <f t="shared" si="2"/>
        <v>75454</v>
      </c>
      <c r="O21" s="30">
        <f t="shared" si="3"/>
        <v>0.72333333333333327</v>
      </c>
    </row>
    <row r="22" spans="5:15" x14ac:dyDescent="0.25">
      <c r="E22" t="s">
        <v>554</v>
      </c>
      <c r="F22" t="s">
        <v>1098</v>
      </c>
      <c r="G22" s="59" t="s">
        <v>1094</v>
      </c>
      <c r="H22" s="27">
        <v>2200</v>
      </c>
      <c r="I22" s="57">
        <v>3.5</v>
      </c>
      <c r="J22" s="21">
        <f t="shared" si="0"/>
        <v>7700</v>
      </c>
      <c r="K22" s="57">
        <v>0.9</v>
      </c>
      <c r="L22" s="21">
        <f t="shared" si="1"/>
        <v>1980</v>
      </c>
      <c r="M22" s="57">
        <v>0.75</v>
      </c>
      <c r="N22" s="21">
        <f t="shared" si="2"/>
        <v>1650</v>
      </c>
      <c r="O22" s="30">
        <f t="shared" si="3"/>
        <v>1.7166666666666668</v>
      </c>
    </row>
    <row r="23" spans="5:15" x14ac:dyDescent="0.25">
      <c r="E23" s="13" t="s">
        <v>733</v>
      </c>
      <c r="F23" s="13" t="s">
        <v>1099</v>
      </c>
      <c r="G23" s="4" t="s">
        <v>1094</v>
      </c>
      <c r="H23" s="33">
        <v>39800</v>
      </c>
      <c r="I23" s="14">
        <v>0.4</v>
      </c>
      <c r="J23" s="23">
        <f t="shared" si="0"/>
        <v>15920</v>
      </c>
      <c r="K23" s="14">
        <v>0.5</v>
      </c>
      <c r="L23" s="23">
        <f t="shared" si="1"/>
        <v>19900</v>
      </c>
      <c r="M23" s="14">
        <v>0.46</v>
      </c>
      <c r="N23" s="23">
        <f t="shared" si="2"/>
        <v>18308</v>
      </c>
      <c r="O23" s="36">
        <f t="shared" si="3"/>
        <v>0.45333333333333337</v>
      </c>
    </row>
    <row r="24" spans="5:15" x14ac:dyDescent="0.25">
      <c r="H24" s="35" t="s">
        <v>347</v>
      </c>
      <c r="I24" s="49"/>
      <c r="J24" s="50">
        <f>SUM(J11:J23)</f>
        <v>386850</v>
      </c>
      <c r="K24" s="49"/>
      <c r="L24" s="50">
        <f>SUM(L11:L23)</f>
        <v>282835</v>
      </c>
      <c r="M24" s="49"/>
      <c r="N24" s="50">
        <f>SUM(N11:N23)</f>
        <v>349947</v>
      </c>
    </row>
  </sheetData>
  <mergeCells count="3">
    <mergeCell ref="I9:J9"/>
    <mergeCell ref="K9:L9"/>
    <mergeCell ref="M9:N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F6B49-2054-4A49-947D-6E1C2B7A4F70}">
  <sheetPr codeName="Sheet5"/>
  <dimension ref="A1:K14"/>
  <sheetViews>
    <sheetView workbookViewId="0"/>
  </sheetViews>
  <sheetFormatPr defaultRowHeight="15" x14ac:dyDescent="0.25"/>
  <cols>
    <col min="2" max="2" width="14" customWidth="1"/>
    <col min="3" max="3" width="9.140625" customWidth="1"/>
    <col min="4" max="4" width="16" customWidth="1"/>
    <col min="5" max="5" width="11.140625" customWidth="1"/>
    <col min="6" max="6" width="25" bestFit="1" customWidth="1"/>
    <col min="9" max="10" width="14.28515625" customWidth="1"/>
    <col min="11" max="11" width="17" bestFit="1" customWidth="1"/>
  </cols>
  <sheetData>
    <row r="1" spans="1:11" ht="15.75" x14ac:dyDescent="0.25">
      <c r="A1" s="6" t="s">
        <v>326</v>
      </c>
      <c r="B1" t="s">
        <v>75</v>
      </c>
      <c r="D1" s="6" t="s">
        <v>323</v>
      </c>
      <c r="E1" t="str">
        <f>VLOOKUP($B$1,Data!$A$2:$E$80,2)</f>
        <v>Bradley</v>
      </c>
    </row>
    <row r="2" spans="1:11" ht="15.75" x14ac:dyDescent="0.25">
      <c r="A2" s="6" t="s">
        <v>325</v>
      </c>
      <c r="B2" t="str">
        <f>VLOOKUP($B$1,Data!$A$2:$E$80,3)</f>
        <v>Cleveland</v>
      </c>
      <c r="D2" s="6" t="s">
        <v>322</v>
      </c>
      <c r="E2" t="str">
        <f>VLOOKUP($B$1,Data!$A$2:$E$80,5)</f>
        <v>East</v>
      </c>
    </row>
    <row r="3" spans="1:11" ht="15.75" x14ac:dyDescent="0.25">
      <c r="A3" s="6" t="s">
        <v>324</v>
      </c>
      <c r="B3" t="str">
        <f>VLOOKUP($B$1,Data!$A$2:$E$80,4)</f>
        <v>Cleveland Regional Jetport</v>
      </c>
    </row>
    <row r="5" spans="1:11" ht="15.75" x14ac:dyDescent="0.25">
      <c r="A5" s="6" t="s">
        <v>321</v>
      </c>
      <c r="C5" t="str">
        <f>Index!D3</f>
        <v>Security Fencing</v>
      </c>
    </row>
    <row r="6" spans="1:11" ht="15.75" x14ac:dyDescent="0.25">
      <c r="A6" s="6" t="s">
        <v>327</v>
      </c>
      <c r="B6" t="str">
        <f>Index!E3</f>
        <v>13-555-0137-19</v>
      </c>
    </row>
    <row r="7" spans="1:11" ht="15.75" x14ac:dyDescent="0.25">
      <c r="A7" s="6" t="s">
        <v>320</v>
      </c>
      <c r="B7" s="7">
        <v>43549</v>
      </c>
    </row>
    <row r="9" spans="1:11" x14ac:dyDescent="0.25">
      <c r="E9" s="8" t="s">
        <v>306</v>
      </c>
      <c r="F9" s="8" t="s">
        <v>307</v>
      </c>
      <c r="G9" s="2" t="s">
        <v>308</v>
      </c>
      <c r="H9" s="16" t="s">
        <v>309</v>
      </c>
      <c r="I9" s="107" t="s">
        <v>354</v>
      </c>
      <c r="J9" s="106"/>
      <c r="K9" s="5" t="s">
        <v>319</v>
      </c>
    </row>
    <row r="10" spans="1:11" x14ac:dyDescent="0.25">
      <c r="H10" s="17"/>
      <c r="I10" s="24" t="s">
        <v>315</v>
      </c>
      <c r="J10" s="25" t="s">
        <v>316</v>
      </c>
    </row>
    <row r="11" spans="1:11" x14ac:dyDescent="0.25">
      <c r="E11" t="s">
        <v>331</v>
      </c>
      <c r="F11" t="s">
        <v>338</v>
      </c>
      <c r="G11" s="2" t="s">
        <v>313</v>
      </c>
      <c r="H11" s="16">
        <v>1</v>
      </c>
      <c r="I11" s="20">
        <v>1000</v>
      </c>
      <c r="J11" s="21">
        <f>I11*H11</f>
        <v>1000</v>
      </c>
      <c r="K11" s="11">
        <f>AVERAGE(I11)</f>
        <v>1000</v>
      </c>
    </row>
    <row r="12" spans="1:11" x14ac:dyDescent="0.25">
      <c r="E12" t="s">
        <v>349</v>
      </c>
      <c r="F12" t="s">
        <v>351</v>
      </c>
      <c r="G12" s="2" t="s">
        <v>313</v>
      </c>
      <c r="H12" s="16">
        <v>1</v>
      </c>
      <c r="I12" s="20">
        <v>1200</v>
      </c>
      <c r="J12" s="21">
        <f t="shared" ref="J12:J13" si="0">I12*H12</f>
        <v>1200</v>
      </c>
      <c r="K12" s="11">
        <f t="shared" ref="K12:K13" si="1">AVERAGE(I12)</f>
        <v>1200</v>
      </c>
    </row>
    <row r="13" spans="1:11" x14ac:dyDescent="0.25">
      <c r="E13" s="13" t="s">
        <v>350</v>
      </c>
      <c r="F13" s="13" t="s">
        <v>352</v>
      </c>
      <c r="G13" s="4" t="s">
        <v>353</v>
      </c>
      <c r="H13" s="33">
        <v>7300</v>
      </c>
      <c r="I13" s="22">
        <v>5.46</v>
      </c>
      <c r="J13" s="23">
        <f t="shared" si="0"/>
        <v>39858</v>
      </c>
      <c r="K13" s="15">
        <f t="shared" si="1"/>
        <v>5.46</v>
      </c>
    </row>
    <row r="14" spans="1:11" x14ac:dyDescent="0.25">
      <c r="H14" s="5" t="s">
        <v>347</v>
      </c>
      <c r="J14" s="32">
        <f>SUM(J11:J13)</f>
        <v>42058</v>
      </c>
    </row>
  </sheetData>
  <mergeCells count="1">
    <mergeCell ref="I9:J9"/>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A53B0-EDE7-4581-9BA0-54D492BF672C}">
  <dimension ref="A1:O19"/>
  <sheetViews>
    <sheetView workbookViewId="0">
      <selection activeCell="Q42" sqref="Q42"/>
    </sheetView>
  </sheetViews>
  <sheetFormatPr defaultRowHeight="15" x14ac:dyDescent="0.25"/>
  <cols>
    <col min="2" max="2" width="14" customWidth="1"/>
    <col min="3" max="3" width="9.140625" customWidth="1"/>
    <col min="4" max="4" width="16" customWidth="1"/>
    <col min="5" max="5" width="11.140625" customWidth="1"/>
    <col min="6" max="6" width="50.85546875" customWidth="1"/>
    <col min="7" max="8" width="9.140625" style="9"/>
    <col min="9" max="9" width="15.28515625" customWidth="1"/>
    <col min="10" max="10" width="15.85546875" customWidth="1"/>
    <col min="11" max="14" width="14.28515625" customWidth="1"/>
    <col min="15" max="15" width="17" bestFit="1" customWidth="1"/>
  </cols>
  <sheetData>
    <row r="1" spans="1:15" ht="15.75" x14ac:dyDescent="0.25">
      <c r="A1" s="6" t="s">
        <v>326</v>
      </c>
      <c r="B1" t="s">
        <v>76</v>
      </c>
      <c r="D1" s="6" t="s">
        <v>323</v>
      </c>
      <c r="E1" t="str">
        <f>VLOOKUP($B$1,Data!$A$2:$E$80,2)</f>
        <v>Scott</v>
      </c>
    </row>
    <row r="2" spans="1:15" ht="15.75" x14ac:dyDescent="0.25">
      <c r="A2" s="6" t="s">
        <v>325</v>
      </c>
      <c r="B2" t="str">
        <f>VLOOKUP($B$1,Data!$A$2:$E$80,3)</f>
        <v>Oneida</v>
      </c>
      <c r="D2" s="6" t="s">
        <v>322</v>
      </c>
      <c r="E2" t="str">
        <f>VLOOKUP($B$1,Data!$A$2:$E$80,5)</f>
        <v>East</v>
      </c>
    </row>
    <row r="3" spans="1:15" ht="15.75" x14ac:dyDescent="0.25">
      <c r="A3" s="6" t="s">
        <v>324</v>
      </c>
      <c r="B3" t="str">
        <f>VLOOKUP($B$1,Data!$A$2:$E$80,4)</f>
        <v>Scott Municipal</v>
      </c>
    </row>
    <row r="5" spans="1:15" ht="15.75" x14ac:dyDescent="0.25">
      <c r="A5" s="6" t="s">
        <v>321</v>
      </c>
      <c r="C5" t="str">
        <f>Index!D20</f>
        <v>Runway 14/32 Preventative Maintenance</v>
      </c>
    </row>
    <row r="6" spans="1:15" ht="15.75" x14ac:dyDescent="0.25">
      <c r="A6" s="6" t="s">
        <v>327</v>
      </c>
      <c r="B6" t="str">
        <f>Index!E20</f>
        <v>75-555-0158-20</v>
      </c>
    </row>
    <row r="7" spans="1:15" ht="15.75" x14ac:dyDescent="0.25">
      <c r="A7" s="6" t="s">
        <v>320</v>
      </c>
      <c r="B7" s="7">
        <v>43684</v>
      </c>
    </row>
    <row r="9" spans="1:15" x14ac:dyDescent="0.25">
      <c r="E9" s="8" t="s">
        <v>306</v>
      </c>
      <c r="F9" s="8" t="s">
        <v>307</v>
      </c>
      <c r="G9" s="9" t="s">
        <v>308</v>
      </c>
      <c r="H9" s="18" t="s">
        <v>309</v>
      </c>
      <c r="I9" s="105" t="s">
        <v>989</v>
      </c>
      <c r="J9" s="106"/>
      <c r="K9" s="107" t="s">
        <v>988</v>
      </c>
      <c r="L9" s="106"/>
      <c r="M9" s="107" t="s">
        <v>990</v>
      </c>
      <c r="N9" s="106"/>
      <c r="O9" s="5" t="s">
        <v>319</v>
      </c>
    </row>
    <row r="10" spans="1:15" x14ac:dyDescent="0.25">
      <c r="H10" s="18"/>
      <c r="I10" s="47" t="s">
        <v>315</v>
      </c>
      <c r="J10" s="25" t="s">
        <v>316</v>
      </c>
      <c r="K10" s="24" t="s">
        <v>315</v>
      </c>
      <c r="L10" s="25" t="s">
        <v>316</v>
      </c>
      <c r="M10" s="24" t="s">
        <v>315</v>
      </c>
      <c r="N10" s="25" t="s">
        <v>316</v>
      </c>
    </row>
    <row r="11" spans="1:15" x14ac:dyDescent="0.25">
      <c r="E11" t="s">
        <v>331</v>
      </c>
      <c r="F11" t="s">
        <v>981</v>
      </c>
      <c r="G11" s="9" t="s">
        <v>313</v>
      </c>
      <c r="H11" s="18">
        <v>1</v>
      </c>
      <c r="I11" s="57">
        <v>4700</v>
      </c>
      <c r="J11" s="21">
        <f>I11*$H11</f>
        <v>4700</v>
      </c>
      <c r="K11" s="20">
        <v>500</v>
      </c>
      <c r="L11" s="21">
        <f>K11*$H11</f>
        <v>500</v>
      </c>
      <c r="M11" s="20">
        <v>6250</v>
      </c>
      <c r="N11" s="21">
        <f>M11*$H11</f>
        <v>6250</v>
      </c>
      <c r="O11" s="30">
        <f>AVERAGE(I11,K11,M11)</f>
        <v>3816.6666666666665</v>
      </c>
    </row>
    <row r="12" spans="1:15" x14ac:dyDescent="0.25">
      <c r="E12" t="s">
        <v>568</v>
      </c>
      <c r="F12" t="s">
        <v>982</v>
      </c>
      <c r="G12" s="9" t="s">
        <v>313</v>
      </c>
      <c r="H12" s="18">
        <v>1</v>
      </c>
      <c r="I12" s="57">
        <v>8600</v>
      </c>
      <c r="J12" s="21">
        <f t="shared" ref="J12:J17" si="0">I12*$H12</f>
        <v>8600</v>
      </c>
      <c r="K12" s="20">
        <v>3300</v>
      </c>
      <c r="L12" s="21">
        <f t="shared" ref="L12:L17" si="1">K12*$H12</f>
        <v>3300</v>
      </c>
      <c r="M12" s="20">
        <v>3500</v>
      </c>
      <c r="N12" s="21">
        <f t="shared" ref="N12:N17" si="2">M12*$H12</f>
        <v>3500</v>
      </c>
      <c r="O12" s="30">
        <f t="shared" ref="O12:O17" si="3">AVERAGE(I12,K12,M12)</f>
        <v>5133.333333333333</v>
      </c>
    </row>
    <row r="13" spans="1:15" x14ac:dyDescent="0.25">
      <c r="E13" t="s">
        <v>373</v>
      </c>
      <c r="F13" t="s">
        <v>983</v>
      </c>
      <c r="G13" s="9" t="s">
        <v>312</v>
      </c>
      <c r="H13" s="27">
        <v>8750</v>
      </c>
      <c r="I13" s="57">
        <v>0.75</v>
      </c>
      <c r="J13" s="21">
        <f t="shared" si="0"/>
        <v>6562.5</v>
      </c>
      <c r="K13" s="20">
        <v>0.96</v>
      </c>
      <c r="L13" s="21">
        <f t="shared" si="1"/>
        <v>8400</v>
      </c>
      <c r="M13" s="20">
        <v>1.1499999999999999</v>
      </c>
      <c r="N13" s="21">
        <f t="shared" si="2"/>
        <v>10062.5</v>
      </c>
      <c r="O13" s="30">
        <f t="shared" si="3"/>
        <v>0.95333333333333325</v>
      </c>
    </row>
    <row r="14" spans="1:15" x14ac:dyDescent="0.25">
      <c r="E14" t="s">
        <v>977</v>
      </c>
      <c r="F14" t="s">
        <v>984</v>
      </c>
      <c r="G14" s="9" t="s">
        <v>312</v>
      </c>
      <c r="H14" s="27">
        <v>1200</v>
      </c>
      <c r="I14" s="57">
        <v>1</v>
      </c>
      <c r="J14" s="21">
        <f t="shared" si="0"/>
        <v>1200</v>
      </c>
      <c r="K14" s="20">
        <v>2.44</v>
      </c>
      <c r="L14" s="21">
        <f t="shared" si="1"/>
        <v>2928</v>
      </c>
      <c r="M14" s="20">
        <v>1.35</v>
      </c>
      <c r="N14" s="21">
        <f t="shared" si="2"/>
        <v>1620</v>
      </c>
      <c r="O14" s="30">
        <f t="shared" si="3"/>
        <v>1.5966666666666667</v>
      </c>
    </row>
    <row r="15" spans="1:15" x14ac:dyDescent="0.25">
      <c r="E15" t="s">
        <v>978</v>
      </c>
      <c r="F15" t="s">
        <v>985</v>
      </c>
      <c r="G15" s="9" t="s">
        <v>312</v>
      </c>
      <c r="H15" s="18">
        <v>850</v>
      </c>
      <c r="I15" s="57">
        <v>1</v>
      </c>
      <c r="J15" s="21">
        <f t="shared" si="0"/>
        <v>850</v>
      </c>
      <c r="K15" s="20">
        <v>2.44</v>
      </c>
      <c r="L15" s="21">
        <f t="shared" si="1"/>
        <v>2074</v>
      </c>
      <c r="M15" s="20">
        <v>1.5</v>
      </c>
      <c r="N15" s="21">
        <f t="shared" si="2"/>
        <v>1275</v>
      </c>
      <c r="O15" s="30">
        <f t="shared" si="3"/>
        <v>1.6466666666666665</v>
      </c>
    </row>
    <row r="16" spans="1:15" x14ac:dyDescent="0.25">
      <c r="E16" t="s">
        <v>979</v>
      </c>
      <c r="F16" t="s">
        <v>986</v>
      </c>
      <c r="G16" s="9" t="s">
        <v>414</v>
      </c>
      <c r="H16" s="18">
        <v>45</v>
      </c>
      <c r="I16" s="57">
        <v>80</v>
      </c>
      <c r="J16" s="21">
        <f t="shared" si="0"/>
        <v>3600</v>
      </c>
      <c r="K16" s="20">
        <v>140</v>
      </c>
      <c r="L16" s="21">
        <f t="shared" si="1"/>
        <v>6300</v>
      </c>
      <c r="M16" s="20">
        <v>150</v>
      </c>
      <c r="N16" s="21">
        <f t="shared" si="2"/>
        <v>6750</v>
      </c>
      <c r="O16" s="30">
        <f t="shared" si="3"/>
        <v>123.33333333333333</v>
      </c>
    </row>
    <row r="17" spans="5:15" x14ac:dyDescent="0.25">
      <c r="E17" s="13" t="s">
        <v>980</v>
      </c>
      <c r="F17" s="13" t="s">
        <v>987</v>
      </c>
      <c r="G17" s="4" t="s">
        <v>417</v>
      </c>
      <c r="H17" s="33">
        <v>5470</v>
      </c>
      <c r="I17" s="14">
        <v>4</v>
      </c>
      <c r="J17" s="23">
        <f t="shared" si="0"/>
        <v>21880</v>
      </c>
      <c r="K17" s="22">
        <v>4.75</v>
      </c>
      <c r="L17" s="23">
        <f t="shared" si="1"/>
        <v>25982.5</v>
      </c>
      <c r="M17" s="22">
        <v>6.5</v>
      </c>
      <c r="N17" s="23">
        <f t="shared" si="2"/>
        <v>35555</v>
      </c>
      <c r="O17" s="36">
        <f t="shared" si="3"/>
        <v>5.083333333333333</v>
      </c>
    </row>
    <row r="18" spans="5:15" x14ac:dyDescent="0.25">
      <c r="H18" s="35" t="s">
        <v>347</v>
      </c>
      <c r="I18" s="49"/>
      <c r="J18" s="50">
        <f>SUM(J11:J17)</f>
        <v>47392.5</v>
      </c>
      <c r="K18" s="51"/>
      <c r="L18" s="50">
        <f>SUM(L11:L17)</f>
        <v>49484.5</v>
      </c>
      <c r="M18" s="51"/>
      <c r="N18" s="50">
        <f>SUM(N11:N17)</f>
        <v>65012.5</v>
      </c>
    </row>
    <row r="19" spans="5:15" x14ac:dyDescent="0.25">
      <c r="H19" s="35"/>
      <c r="I19" s="5"/>
      <c r="J19" s="5"/>
      <c r="K19" s="5"/>
      <c r="L19" s="5"/>
      <c r="M19" s="5"/>
      <c r="N19" s="5"/>
    </row>
  </sheetData>
  <mergeCells count="3">
    <mergeCell ref="I9:J9"/>
    <mergeCell ref="K9:L9"/>
    <mergeCell ref="M9:N9"/>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34E9-8F34-4D90-8D2A-5CE5BBE1D2FF}">
  <dimension ref="A1:M64"/>
  <sheetViews>
    <sheetView workbookViewId="0"/>
  </sheetViews>
  <sheetFormatPr defaultRowHeight="15" x14ac:dyDescent="0.25"/>
  <cols>
    <col min="2" max="2" width="14" customWidth="1"/>
    <col min="3" max="3" width="9.140625" customWidth="1"/>
    <col min="4" max="4" width="16" customWidth="1"/>
    <col min="5" max="5" width="11.140625" customWidth="1"/>
    <col min="6" max="6" width="46.7109375" customWidth="1"/>
    <col min="7" max="8" width="8.85546875" style="59"/>
    <col min="9" max="12" width="14.28515625" customWidth="1"/>
    <col min="13" max="13" width="17" bestFit="1" customWidth="1"/>
  </cols>
  <sheetData>
    <row r="1" spans="1:13" ht="15.75" x14ac:dyDescent="0.25">
      <c r="A1" s="6" t="s">
        <v>326</v>
      </c>
      <c r="B1" t="s">
        <v>77</v>
      </c>
      <c r="D1" s="6" t="s">
        <v>323</v>
      </c>
      <c r="E1" t="str">
        <f>VLOOKUP($B$1,Data!$A$2:$E$80,2)</f>
        <v>Hardin</v>
      </c>
    </row>
    <row r="2" spans="1:13" ht="15.75" x14ac:dyDescent="0.25">
      <c r="A2" s="6" t="s">
        <v>325</v>
      </c>
      <c r="B2" t="str">
        <f>VLOOKUP($B$1,Data!$A$2:$E$80,3)</f>
        <v>Savannah</v>
      </c>
      <c r="D2" s="6" t="s">
        <v>322</v>
      </c>
      <c r="E2" t="str">
        <f>VLOOKUP($B$1,Data!$A$2:$E$80,5)</f>
        <v>West</v>
      </c>
    </row>
    <row r="3" spans="1:13" ht="15.75" x14ac:dyDescent="0.25">
      <c r="A3" s="6" t="s">
        <v>324</v>
      </c>
      <c r="B3" t="str">
        <f>VLOOKUP($B$1,Data!$A$2:$E$80,4)</f>
        <v>Savannah-Hardin County</v>
      </c>
    </row>
    <row r="5" spans="1:13" ht="15.75" x14ac:dyDescent="0.25">
      <c r="A5" s="6" t="s">
        <v>321</v>
      </c>
      <c r="C5" t="str">
        <f>Index!D25</f>
        <v>Apron and Taxiway Paving - Phase 3 &amp; 4</v>
      </c>
    </row>
    <row r="6" spans="1:13" ht="15.75" x14ac:dyDescent="0.25">
      <c r="A6" s="6" t="s">
        <v>327</v>
      </c>
      <c r="B6" t="str">
        <f>Index!E25</f>
        <v>82-555-0500-19</v>
      </c>
    </row>
    <row r="7" spans="1:13" ht="15.75" x14ac:dyDescent="0.25">
      <c r="A7" s="6" t="s">
        <v>320</v>
      </c>
      <c r="B7" s="7">
        <v>43663</v>
      </c>
    </row>
    <row r="8" spans="1:13" ht="15.75" x14ac:dyDescent="0.25">
      <c r="E8" s="118" t="s">
        <v>1104</v>
      </c>
      <c r="F8" s="119"/>
      <c r="G8" s="119"/>
      <c r="H8" s="119"/>
      <c r="I8" s="119"/>
      <c r="J8" s="119"/>
      <c r="K8" s="119"/>
      <c r="L8" s="119"/>
      <c r="M8" s="120"/>
    </row>
    <row r="9" spans="1:13" x14ac:dyDescent="0.25">
      <c r="E9" s="8" t="s">
        <v>306</v>
      </c>
      <c r="F9" s="8" t="s">
        <v>307</v>
      </c>
      <c r="G9" s="59" t="s">
        <v>308</v>
      </c>
      <c r="H9" s="94" t="s">
        <v>309</v>
      </c>
      <c r="I9" s="115" t="s">
        <v>1124</v>
      </c>
      <c r="J9" s="116"/>
      <c r="K9" s="117" t="s">
        <v>515</v>
      </c>
      <c r="L9" s="116"/>
      <c r="M9" s="5" t="s">
        <v>319</v>
      </c>
    </row>
    <row r="10" spans="1:13" x14ac:dyDescent="0.25">
      <c r="H10" s="60"/>
      <c r="I10" s="47" t="s">
        <v>315</v>
      </c>
      <c r="J10" s="25" t="s">
        <v>316</v>
      </c>
      <c r="K10" s="24" t="s">
        <v>315</v>
      </c>
      <c r="L10" s="25" t="s">
        <v>316</v>
      </c>
    </row>
    <row r="11" spans="1:13" x14ac:dyDescent="0.25">
      <c r="E11" s="38" t="s">
        <v>533</v>
      </c>
      <c r="F11" s="1" t="s">
        <v>464</v>
      </c>
      <c r="G11" s="39" t="s">
        <v>313</v>
      </c>
      <c r="H11" s="74">
        <v>1</v>
      </c>
      <c r="I11" s="78">
        <v>864470</v>
      </c>
      <c r="J11" s="43">
        <f>I11*$H11</f>
        <v>864470</v>
      </c>
      <c r="K11" s="42">
        <v>600000</v>
      </c>
      <c r="L11" s="43">
        <f>K11*$H11</f>
        <v>600000</v>
      </c>
      <c r="M11" s="40">
        <f>AVERAGE(I11,K11)</f>
        <v>732235</v>
      </c>
    </row>
    <row r="12" spans="1:13" ht="30" x14ac:dyDescent="0.25">
      <c r="E12" s="38" t="s">
        <v>654</v>
      </c>
      <c r="F12" s="1" t="s">
        <v>530</v>
      </c>
      <c r="G12" s="39" t="s">
        <v>313</v>
      </c>
      <c r="H12" s="74">
        <v>1</v>
      </c>
      <c r="I12" s="78">
        <v>401815</v>
      </c>
      <c r="J12" s="43">
        <f t="shared" ref="J12:J35" si="0">I12*$H12</f>
        <v>401815</v>
      </c>
      <c r="K12" s="42">
        <v>355000</v>
      </c>
      <c r="L12" s="43">
        <f t="shared" ref="L12:L35" si="1">K12*$H12</f>
        <v>355000</v>
      </c>
      <c r="M12" s="40">
        <f t="shared" ref="M12:M35" si="2">AVERAGE(I12,K12)</f>
        <v>378407.5</v>
      </c>
    </row>
    <row r="13" spans="1:13" ht="45" x14ac:dyDescent="0.25">
      <c r="E13" s="38" t="s">
        <v>692</v>
      </c>
      <c r="F13" s="1" t="s">
        <v>1123</v>
      </c>
      <c r="G13" s="39" t="s">
        <v>313</v>
      </c>
      <c r="H13" s="74">
        <v>1</v>
      </c>
      <c r="I13" s="78">
        <v>280735</v>
      </c>
      <c r="J13" s="43">
        <f t="shared" si="0"/>
        <v>280735</v>
      </c>
      <c r="K13" s="42">
        <v>460000</v>
      </c>
      <c r="L13" s="43">
        <f t="shared" si="1"/>
        <v>460000</v>
      </c>
      <c r="M13" s="40">
        <f t="shared" si="2"/>
        <v>370367.5</v>
      </c>
    </row>
    <row r="14" spans="1:13" ht="30" x14ac:dyDescent="0.25">
      <c r="E14" s="38" t="s">
        <v>1105</v>
      </c>
      <c r="F14" s="1" t="s">
        <v>1106</v>
      </c>
      <c r="G14" s="39" t="s">
        <v>313</v>
      </c>
      <c r="H14" s="74">
        <v>1</v>
      </c>
      <c r="I14" s="78">
        <v>27565</v>
      </c>
      <c r="J14" s="43">
        <f t="shared" si="0"/>
        <v>27565</v>
      </c>
      <c r="K14" s="42">
        <v>80000</v>
      </c>
      <c r="L14" s="43">
        <f t="shared" si="1"/>
        <v>80000</v>
      </c>
      <c r="M14" s="40">
        <f t="shared" si="2"/>
        <v>53782.5</v>
      </c>
    </row>
    <row r="15" spans="1:13" ht="45" x14ac:dyDescent="0.25">
      <c r="E15" s="38" t="s">
        <v>531</v>
      </c>
      <c r="F15" s="1" t="s">
        <v>1107</v>
      </c>
      <c r="G15" s="39" t="s">
        <v>313</v>
      </c>
      <c r="H15" s="74">
        <v>1</v>
      </c>
      <c r="I15" s="78">
        <v>169585</v>
      </c>
      <c r="J15" s="43">
        <f t="shared" si="0"/>
        <v>169585</v>
      </c>
      <c r="K15" s="42">
        <v>56000</v>
      </c>
      <c r="L15" s="43">
        <f t="shared" si="1"/>
        <v>56000</v>
      </c>
      <c r="M15" s="40">
        <f t="shared" si="2"/>
        <v>112792.5</v>
      </c>
    </row>
    <row r="16" spans="1:13" ht="30" x14ac:dyDescent="0.25">
      <c r="E16" s="38" t="s">
        <v>542</v>
      </c>
      <c r="F16" s="1" t="s">
        <v>1108</v>
      </c>
      <c r="G16" s="39" t="s">
        <v>415</v>
      </c>
      <c r="H16" s="68">
        <v>25000</v>
      </c>
      <c r="I16" s="78">
        <v>11.18</v>
      </c>
      <c r="J16" s="43">
        <f t="shared" si="0"/>
        <v>279500</v>
      </c>
      <c r="K16" s="42">
        <v>10</v>
      </c>
      <c r="L16" s="43">
        <f t="shared" si="1"/>
        <v>250000</v>
      </c>
      <c r="M16" s="40">
        <f t="shared" si="2"/>
        <v>10.59</v>
      </c>
    </row>
    <row r="17" spans="5:13" x14ac:dyDescent="0.25">
      <c r="E17" s="38" t="s">
        <v>544</v>
      </c>
      <c r="F17" s="1" t="s">
        <v>1109</v>
      </c>
      <c r="G17" s="39" t="s">
        <v>415</v>
      </c>
      <c r="H17" s="68">
        <v>1000</v>
      </c>
      <c r="I17" s="78">
        <v>9.85</v>
      </c>
      <c r="J17" s="43">
        <f t="shared" si="0"/>
        <v>9850</v>
      </c>
      <c r="K17" s="42">
        <v>22.35</v>
      </c>
      <c r="L17" s="43">
        <f t="shared" si="1"/>
        <v>22350</v>
      </c>
      <c r="M17" s="40">
        <f t="shared" si="2"/>
        <v>16.100000000000001</v>
      </c>
    </row>
    <row r="18" spans="5:13" ht="30" x14ac:dyDescent="0.25">
      <c r="E18" s="38" t="s">
        <v>1110</v>
      </c>
      <c r="F18" s="1" t="s">
        <v>1111</v>
      </c>
      <c r="G18" s="39" t="s">
        <v>414</v>
      </c>
      <c r="H18" s="68">
        <v>20000</v>
      </c>
      <c r="I18" s="78">
        <v>5.33</v>
      </c>
      <c r="J18" s="43">
        <f t="shared" si="0"/>
        <v>106600</v>
      </c>
      <c r="K18" s="42">
        <v>3.9</v>
      </c>
      <c r="L18" s="43">
        <f t="shared" si="1"/>
        <v>78000</v>
      </c>
      <c r="M18" s="40">
        <f t="shared" si="2"/>
        <v>4.6150000000000002</v>
      </c>
    </row>
    <row r="19" spans="5:13" ht="30" x14ac:dyDescent="0.25">
      <c r="E19" s="38" t="s">
        <v>1112</v>
      </c>
      <c r="F19" s="1" t="s">
        <v>1113</v>
      </c>
      <c r="G19" s="39" t="s">
        <v>414</v>
      </c>
      <c r="H19" s="68">
        <v>20000</v>
      </c>
      <c r="I19" s="78">
        <v>10.31</v>
      </c>
      <c r="J19" s="43">
        <f t="shared" si="0"/>
        <v>206200</v>
      </c>
      <c r="K19" s="42">
        <v>7.5</v>
      </c>
      <c r="L19" s="43">
        <f t="shared" si="1"/>
        <v>150000</v>
      </c>
      <c r="M19" s="40">
        <f t="shared" si="2"/>
        <v>8.9050000000000011</v>
      </c>
    </row>
    <row r="20" spans="5:13" ht="30" x14ac:dyDescent="0.25">
      <c r="E20" s="38" t="s">
        <v>1114</v>
      </c>
      <c r="F20" s="1" t="s">
        <v>1115</v>
      </c>
      <c r="G20" s="39" t="s">
        <v>414</v>
      </c>
      <c r="H20" s="68">
        <v>20000</v>
      </c>
      <c r="I20" s="78">
        <v>15.18</v>
      </c>
      <c r="J20" s="43">
        <f t="shared" si="0"/>
        <v>303600</v>
      </c>
      <c r="K20" s="42">
        <v>10.4</v>
      </c>
      <c r="L20" s="43">
        <f t="shared" si="1"/>
        <v>208000</v>
      </c>
      <c r="M20" s="40">
        <f t="shared" si="2"/>
        <v>12.79</v>
      </c>
    </row>
    <row r="21" spans="5:13" ht="30" x14ac:dyDescent="0.25">
      <c r="E21" s="38" t="s">
        <v>1116</v>
      </c>
      <c r="F21" s="1" t="s">
        <v>1117</v>
      </c>
      <c r="G21" s="39" t="s">
        <v>416</v>
      </c>
      <c r="H21" s="68">
        <v>4630</v>
      </c>
      <c r="I21" s="78">
        <v>220</v>
      </c>
      <c r="J21" s="43">
        <f t="shared" si="0"/>
        <v>1018600</v>
      </c>
      <c r="K21" s="42">
        <v>220</v>
      </c>
      <c r="L21" s="43">
        <f t="shared" si="1"/>
        <v>1018600</v>
      </c>
      <c r="M21" s="40">
        <f t="shared" si="2"/>
        <v>220</v>
      </c>
    </row>
    <row r="22" spans="5:13" ht="30" x14ac:dyDescent="0.25">
      <c r="E22" s="38" t="s">
        <v>698</v>
      </c>
      <c r="F22" s="1" t="s">
        <v>1118</v>
      </c>
      <c r="G22" s="39" t="s">
        <v>416</v>
      </c>
      <c r="H22" s="68">
        <v>13970</v>
      </c>
      <c r="I22" s="78">
        <v>44.6</v>
      </c>
      <c r="J22" s="43">
        <f t="shared" si="0"/>
        <v>623062</v>
      </c>
      <c r="K22" s="42">
        <v>39</v>
      </c>
      <c r="L22" s="43">
        <f t="shared" si="1"/>
        <v>544830</v>
      </c>
      <c r="M22" s="40">
        <f t="shared" si="2"/>
        <v>41.8</v>
      </c>
    </row>
    <row r="23" spans="5:13" ht="45" x14ac:dyDescent="0.25">
      <c r="E23" s="38" t="s">
        <v>1066</v>
      </c>
      <c r="F23" s="1" t="s">
        <v>1119</v>
      </c>
      <c r="G23" s="39" t="s">
        <v>415</v>
      </c>
      <c r="H23" s="68">
        <v>12900</v>
      </c>
      <c r="I23" s="78">
        <v>272.11</v>
      </c>
      <c r="J23" s="43">
        <f t="shared" si="0"/>
        <v>3510219</v>
      </c>
      <c r="K23" s="42">
        <v>364</v>
      </c>
      <c r="L23" s="43">
        <f t="shared" si="1"/>
        <v>4695600</v>
      </c>
      <c r="M23" s="40">
        <f t="shared" si="2"/>
        <v>318.05500000000001</v>
      </c>
    </row>
    <row r="24" spans="5:13" ht="45" x14ac:dyDescent="0.25">
      <c r="E24" s="38" t="s">
        <v>1120</v>
      </c>
      <c r="F24" s="1" t="s">
        <v>1121</v>
      </c>
      <c r="G24" s="39" t="s">
        <v>418</v>
      </c>
      <c r="H24" s="68">
        <v>40440</v>
      </c>
      <c r="I24" s="78">
        <v>1.1000000000000001</v>
      </c>
      <c r="J24" s="43">
        <f t="shared" si="0"/>
        <v>44484</v>
      </c>
      <c r="K24" s="42">
        <v>1.25</v>
      </c>
      <c r="L24" s="43">
        <f t="shared" si="1"/>
        <v>50550</v>
      </c>
      <c r="M24" s="40">
        <f t="shared" si="2"/>
        <v>1.175</v>
      </c>
    </row>
    <row r="25" spans="5:13" x14ac:dyDescent="0.25">
      <c r="E25" s="38" t="s">
        <v>534</v>
      </c>
      <c r="F25" s="1" t="s">
        <v>1122</v>
      </c>
      <c r="G25" s="39" t="s">
        <v>312</v>
      </c>
      <c r="H25" s="74">
        <v>140</v>
      </c>
      <c r="I25" s="78">
        <v>67.2</v>
      </c>
      <c r="J25" s="43">
        <f t="shared" si="0"/>
        <v>9408</v>
      </c>
      <c r="K25" s="42">
        <v>114</v>
      </c>
      <c r="L25" s="43">
        <f t="shared" si="1"/>
        <v>15960</v>
      </c>
      <c r="M25" s="40">
        <f t="shared" si="2"/>
        <v>90.6</v>
      </c>
    </row>
    <row r="26" spans="5:13" x14ac:dyDescent="0.25">
      <c r="E26" s="38" t="s">
        <v>1017</v>
      </c>
      <c r="F26" s="37" t="s">
        <v>1125</v>
      </c>
      <c r="G26" s="39" t="s">
        <v>312</v>
      </c>
      <c r="H26" s="74">
        <v>603</v>
      </c>
      <c r="I26" s="78">
        <v>90</v>
      </c>
      <c r="J26" s="43">
        <f t="shared" si="0"/>
        <v>54270</v>
      </c>
      <c r="K26" s="42">
        <v>115</v>
      </c>
      <c r="L26" s="43">
        <f t="shared" si="1"/>
        <v>69345</v>
      </c>
      <c r="M26" s="40">
        <f t="shared" si="2"/>
        <v>102.5</v>
      </c>
    </row>
    <row r="27" spans="5:13" ht="30" x14ac:dyDescent="0.25">
      <c r="E27" s="38" t="s">
        <v>1126</v>
      </c>
      <c r="F27" s="37" t="s">
        <v>1127</v>
      </c>
      <c r="G27" s="39" t="s">
        <v>345</v>
      </c>
      <c r="H27" s="74">
        <v>2</v>
      </c>
      <c r="I27" s="78">
        <v>5665</v>
      </c>
      <c r="J27" s="43">
        <f t="shared" si="0"/>
        <v>11330</v>
      </c>
      <c r="K27" s="42">
        <v>3800</v>
      </c>
      <c r="L27" s="43">
        <f t="shared" si="1"/>
        <v>7600</v>
      </c>
      <c r="M27" s="40">
        <f t="shared" si="2"/>
        <v>4732.5</v>
      </c>
    </row>
    <row r="28" spans="5:13" ht="30" x14ac:dyDescent="0.25">
      <c r="E28" s="38" t="s">
        <v>1128</v>
      </c>
      <c r="F28" s="37" t="s">
        <v>1129</v>
      </c>
      <c r="G28" s="39" t="s">
        <v>345</v>
      </c>
      <c r="H28" s="74">
        <v>4</v>
      </c>
      <c r="I28" s="78">
        <v>10700</v>
      </c>
      <c r="J28" s="43">
        <f t="shared" si="0"/>
        <v>42800</v>
      </c>
      <c r="K28" s="42">
        <v>4750</v>
      </c>
      <c r="L28" s="43">
        <f t="shared" si="1"/>
        <v>19000</v>
      </c>
      <c r="M28" s="40">
        <f t="shared" si="2"/>
        <v>7725</v>
      </c>
    </row>
    <row r="29" spans="5:13" ht="30" x14ac:dyDescent="0.25">
      <c r="E29" s="38" t="s">
        <v>885</v>
      </c>
      <c r="F29" s="37" t="s">
        <v>1130</v>
      </c>
      <c r="G29" s="39" t="s">
        <v>416</v>
      </c>
      <c r="H29" s="74">
        <v>825</v>
      </c>
      <c r="I29" s="78">
        <v>51</v>
      </c>
      <c r="J29" s="43">
        <f t="shared" si="0"/>
        <v>42075</v>
      </c>
      <c r="K29" s="42">
        <v>27</v>
      </c>
      <c r="L29" s="43">
        <f t="shared" si="1"/>
        <v>22275</v>
      </c>
      <c r="M29" s="40">
        <f t="shared" si="2"/>
        <v>39</v>
      </c>
    </row>
    <row r="30" spans="5:13" ht="30" x14ac:dyDescent="0.25">
      <c r="E30" s="38" t="s">
        <v>536</v>
      </c>
      <c r="F30" s="37" t="s">
        <v>1131</v>
      </c>
      <c r="G30" s="39" t="s">
        <v>312</v>
      </c>
      <c r="H30" s="68">
        <v>11440</v>
      </c>
      <c r="I30" s="78">
        <v>12.45</v>
      </c>
      <c r="J30" s="43">
        <f t="shared" si="0"/>
        <v>142428</v>
      </c>
      <c r="K30" s="42">
        <v>14.15</v>
      </c>
      <c r="L30" s="43">
        <f t="shared" si="1"/>
        <v>161876</v>
      </c>
      <c r="M30" s="40">
        <f t="shared" si="2"/>
        <v>13.3</v>
      </c>
    </row>
    <row r="31" spans="5:13" ht="30" x14ac:dyDescent="0.25">
      <c r="E31" s="38" t="s">
        <v>538</v>
      </c>
      <c r="F31" s="37" t="s">
        <v>1132</v>
      </c>
      <c r="G31" s="39" t="s">
        <v>312</v>
      </c>
      <c r="H31" s="68">
        <v>5280</v>
      </c>
      <c r="I31" s="78">
        <v>12.45</v>
      </c>
      <c r="J31" s="43">
        <f t="shared" si="0"/>
        <v>65736</v>
      </c>
      <c r="K31" s="42">
        <v>14.5</v>
      </c>
      <c r="L31" s="43">
        <f t="shared" si="1"/>
        <v>76560</v>
      </c>
      <c r="M31" s="40">
        <f t="shared" si="2"/>
        <v>13.475</v>
      </c>
    </row>
    <row r="32" spans="5:13" ht="30" x14ac:dyDescent="0.25">
      <c r="E32" s="38" t="s">
        <v>1133</v>
      </c>
      <c r="F32" s="37" t="s">
        <v>1134</v>
      </c>
      <c r="G32" s="39" t="s">
        <v>345</v>
      </c>
      <c r="H32" s="74">
        <v>36</v>
      </c>
      <c r="I32" s="78">
        <v>2260</v>
      </c>
      <c r="J32" s="43">
        <f t="shared" si="0"/>
        <v>81360</v>
      </c>
      <c r="K32" s="42">
        <v>535</v>
      </c>
      <c r="L32" s="43">
        <f t="shared" si="1"/>
        <v>19260</v>
      </c>
      <c r="M32" s="40">
        <f t="shared" si="2"/>
        <v>1397.5</v>
      </c>
    </row>
    <row r="33" spans="5:13" ht="30" x14ac:dyDescent="0.25">
      <c r="E33" s="38" t="s">
        <v>1135</v>
      </c>
      <c r="F33" s="37" t="s">
        <v>1136</v>
      </c>
      <c r="G33" s="39" t="s">
        <v>345</v>
      </c>
      <c r="H33" s="74">
        <v>4</v>
      </c>
      <c r="I33" s="78">
        <v>4375</v>
      </c>
      <c r="J33" s="43">
        <f t="shared" si="0"/>
        <v>17500</v>
      </c>
      <c r="K33" s="42">
        <v>690</v>
      </c>
      <c r="L33" s="43">
        <f t="shared" si="1"/>
        <v>2760</v>
      </c>
      <c r="M33" s="40">
        <f t="shared" si="2"/>
        <v>2532.5</v>
      </c>
    </row>
    <row r="34" spans="5:13" x14ac:dyDescent="0.25">
      <c r="E34" s="38" t="s">
        <v>560</v>
      </c>
      <c r="F34" s="37" t="s">
        <v>1137</v>
      </c>
      <c r="G34" s="39" t="s">
        <v>415</v>
      </c>
      <c r="H34" s="68">
        <v>10755</v>
      </c>
      <c r="I34" s="78">
        <v>5.4</v>
      </c>
      <c r="J34" s="43">
        <f t="shared" si="0"/>
        <v>58077.000000000007</v>
      </c>
      <c r="K34" s="42">
        <v>4.7</v>
      </c>
      <c r="L34" s="43">
        <f t="shared" si="1"/>
        <v>50548.5</v>
      </c>
      <c r="M34" s="40">
        <f t="shared" si="2"/>
        <v>5.0500000000000007</v>
      </c>
    </row>
    <row r="35" spans="5:13" ht="30" x14ac:dyDescent="0.25">
      <c r="E35" s="95" t="s">
        <v>556</v>
      </c>
      <c r="F35" s="61" t="s">
        <v>1138</v>
      </c>
      <c r="G35" s="96" t="s">
        <v>311</v>
      </c>
      <c r="H35" s="97">
        <v>20</v>
      </c>
      <c r="I35" s="84">
        <v>1680</v>
      </c>
      <c r="J35" s="98">
        <f t="shared" si="0"/>
        <v>33600</v>
      </c>
      <c r="K35" s="86">
        <v>5400</v>
      </c>
      <c r="L35" s="98">
        <f t="shared" si="1"/>
        <v>108000</v>
      </c>
      <c r="M35" s="99">
        <f t="shared" si="2"/>
        <v>3540</v>
      </c>
    </row>
    <row r="36" spans="5:13" x14ac:dyDescent="0.25">
      <c r="H36" s="35" t="s">
        <v>347</v>
      </c>
      <c r="I36" s="49"/>
      <c r="J36" s="50">
        <f>SUM(J11:J35)</f>
        <v>8404869</v>
      </c>
      <c r="K36" s="51"/>
      <c r="L36" s="50">
        <f>SUM(L11:L35)</f>
        <v>9122114.5</v>
      </c>
    </row>
    <row r="39" spans="5:13" ht="15.75" x14ac:dyDescent="0.25">
      <c r="E39" s="118" t="s">
        <v>1139</v>
      </c>
      <c r="F39" s="119"/>
      <c r="G39" s="119"/>
      <c r="H39" s="119"/>
      <c r="I39" s="119"/>
      <c r="J39" s="119"/>
      <c r="K39" s="119"/>
      <c r="L39" s="119"/>
      <c r="M39" s="120"/>
    </row>
    <row r="40" spans="5:13" x14ac:dyDescent="0.25">
      <c r="E40" s="8" t="s">
        <v>306</v>
      </c>
      <c r="F40" s="8" t="s">
        <v>307</v>
      </c>
      <c r="G40" s="59" t="s">
        <v>308</v>
      </c>
      <c r="H40" s="94" t="s">
        <v>309</v>
      </c>
      <c r="I40" s="115" t="s">
        <v>1124</v>
      </c>
      <c r="J40" s="116"/>
      <c r="K40" s="117" t="s">
        <v>515</v>
      </c>
      <c r="L40" s="116"/>
      <c r="M40" s="5" t="s">
        <v>319</v>
      </c>
    </row>
    <row r="41" spans="5:13" x14ac:dyDescent="0.25">
      <c r="H41" s="60"/>
      <c r="I41" s="47" t="s">
        <v>315</v>
      </c>
      <c r="J41" s="25" t="s">
        <v>316</v>
      </c>
      <c r="K41" s="24" t="s">
        <v>315</v>
      </c>
      <c r="L41" s="25" t="s">
        <v>316</v>
      </c>
    </row>
    <row r="42" spans="5:13" x14ac:dyDescent="0.25">
      <c r="E42" s="38" t="s">
        <v>533</v>
      </c>
      <c r="F42" s="1" t="s">
        <v>464</v>
      </c>
      <c r="G42" s="39" t="s">
        <v>313</v>
      </c>
      <c r="H42" s="74">
        <v>1</v>
      </c>
      <c r="I42" s="78">
        <v>90066</v>
      </c>
      <c r="J42" s="43">
        <f>I42*$H42</f>
        <v>90066</v>
      </c>
      <c r="K42" s="42">
        <v>204000</v>
      </c>
      <c r="L42" s="43">
        <f>K42*$H42</f>
        <v>204000</v>
      </c>
      <c r="M42" s="40">
        <f>AVERAGE(I42,K42)</f>
        <v>147033</v>
      </c>
    </row>
    <row r="43" spans="5:13" ht="30" x14ac:dyDescent="0.25">
      <c r="E43" s="38" t="s">
        <v>692</v>
      </c>
      <c r="F43" s="1" t="s">
        <v>1140</v>
      </c>
      <c r="G43" s="39" t="s">
        <v>313</v>
      </c>
      <c r="H43" s="74">
        <v>1</v>
      </c>
      <c r="I43" s="78">
        <v>68565</v>
      </c>
      <c r="J43" s="43">
        <f t="shared" ref="J43:J63" si="3">I43*$H43</f>
        <v>68565</v>
      </c>
      <c r="K43" s="42">
        <v>70000</v>
      </c>
      <c r="L43" s="43">
        <f t="shared" ref="L43:L63" si="4">K43*$H43</f>
        <v>70000</v>
      </c>
      <c r="M43" s="40">
        <f t="shared" ref="M43:M63" si="5">AVERAGE(I43,K43)</f>
        <v>69282.5</v>
      </c>
    </row>
    <row r="44" spans="5:13" x14ac:dyDescent="0.25">
      <c r="E44" s="38" t="s">
        <v>1141</v>
      </c>
      <c r="F44" s="1" t="s">
        <v>1142</v>
      </c>
      <c r="G44" s="39" t="s">
        <v>312</v>
      </c>
      <c r="H44" s="68">
        <v>21000</v>
      </c>
      <c r="I44" s="78">
        <v>5.8</v>
      </c>
      <c r="J44" s="43">
        <f t="shared" si="3"/>
        <v>121800</v>
      </c>
      <c r="K44" s="42">
        <v>8.8000000000000007</v>
      </c>
      <c r="L44" s="43">
        <f t="shared" si="4"/>
        <v>184800.00000000003</v>
      </c>
      <c r="M44" s="40">
        <f t="shared" si="5"/>
        <v>7.3000000000000007</v>
      </c>
    </row>
    <row r="45" spans="5:13" ht="30" x14ac:dyDescent="0.25">
      <c r="E45" s="38" t="s">
        <v>1143</v>
      </c>
      <c r="F45" s="1" t="s">
        <v>1144</v>
      </c>
      <c r="G45" s="39" t="s">
        <v>312</v>
      </c>
      <c r="H45" s="68">
        <v>1200</v>
      </c>
      <c r="I45" s="78">
        <v>69.5</v>
      </c>
      <c r="J45" s="43">
        <f t="shared" si="3"/>
        <v>83400</v>
      </c>
      <c r="K45" s="42">
        <v>62</v>
      </c>
      <c r="L45" s="43">
        <f t="shared" si="4"/>
        <v>74400</v>
      </c>
      <c r="M45" s="40">
        <f t="shared" si="5"/>
        <v>65.75</v>
      </c>
    </row>
    <row r="46" spans="5:13" ht="30" x14ac:dyDescent="0.25">
      <c r="E46" s="38" t="s">
        <v>1145</v>
      </c>
      <c r="F46" s="1" t="s">
        <v>1146</v>
      </c>
      <c r="G46" s="39" t="s">
        <v>312</v>
      </c>
      <c r="H46" s="68">
        <v>5700</v>
      </c>
      <c r="I46" s="78">
        <v>34.75</v>
      </c>
      <c r="J46" s="43">
        <f t="shared" si="3"/>
        <v>198075</v>
      </c>
      <c r="K46" s="42">
        <v>39</v>
      </c>
      <c r="L46" s="43">
        <f t="shared" si="4"/>
        <v>222300</v>
      </c>
      <c r="M46" s="40">
        <f t="shared" si="5"/>
        <v>36.875</v>
      </c>
    </row>
    <row r="47" spans="5:13" ht="30" x14ac:dyDescent="0.25">
      <c r="E47" s="38" t="s">
        <v>1147</v>
      </c>
      <c r="F47" s="1" t="s">
        <v>1148</v>
      </c>
      <c r="G47" s="39" t="s">
        <v>345</v>
      </c>
      <c r="H47" s="68">
        <v>22</v>
      </c>
      <c r="I47" s="78">
        <v>13615</v>
      </c>
      <c r="J47" s="43">
        <f t="shared" si="3"/>
        <v>299530</v>
      </c>
      <c r="K47" s="42">
        <v>9100</v>
      </c>
      <c r="L47" s="43">
        <f t="shared" si="4"/>
        <v>200200</v>
      </c>
      <c r="M47" s="40">
        <f t="shared" si="5"/>
        <v>11357.5</v>
      </c>
    </row>
    <row r="48" spans="5:13" ht="30" x14ac:dyDescent="0.25">
      <c r="E48" s="38" t="s">
        <v>1147</v>
      </c>
      <c r="F48" s="1" t="s">
        <v>1149</v>
      </c>
      <c r="G48" s="39" t="s">
        <v>345</v>
      </c>
      <c r="H48" s="68">
        <v>8</v>
      </c>
      <c r="I48" s="78">
        <v>15350</v>
      </c>
      <c r="J48" s="43">
        <f t="shared" si="3"/>
        <v>122800</v>
      </c>
      <c r="K48" s="42">
        <v>10000</v>
      </c>
      <c r="L48" s="43">
        <f t="shared" si="4"/>
        <v>80000</v>
      </c>
      <c r="M48" s="40">
        <f t="shared" si="5"/>
        <v>12675</v>
      </c>
    </row>
    <row r="49" spans="4:13" x14ac:dyDescent="0.25">
      <c r="E49" s="38" t="s">
        <v>1150</v>
      </c>
      <c r="F49" s="1" t="s">
        <v>1151</v>
      </c>
      <c r="G49" s="39" t="s">
        <v>312</v>
      </c>
      <c r="H49" s="68">
        <v>15000</v>
      </c>
      <c r="I49" s="78">
        <v>1.52</v>
      </c>
      <c r="J49" s="43">
        <f t="shared" si="3"/>
        <v>22800</v>
      </c>
      <c r="K49" s="42">
        <v>1.4</v>
      </c>
      <c r="L49" s="43">
        <f t="shared" si="4"/>
        <v>21000</v>
      </c>
      <c r="M49" s="40">
        <f t="shared" si="5"/>
        <v>1.46</v>
      </c>
    </row>
    <row r="50" spans="4:13" x14ac:dyDescent="0.25">
      <c r="E50" s="38" t="s">
        <v>1150</v>
      </c>
      <c r="F50" s="1" t="s">
        <v>1152</v>
      </c>
      <c r="G50" s="39" t="s">
        <v>312</v>
      </c>
      <c r="H50" s="68">
        <v>14000</v>
      </c>
      <c r="I50" s="78">
        <v>1.52</v>
      </c>
      <c r="J50" s="43">
        <f t="shared" si="3"/>
        <v>21280</v>
      </c>
      <c r="K50" s="42">
        <v>1.4</v>
      </c>
      <c r="L50" s="43">
        <f t="shared" si="4"/>
        <v>19600</v>
      </c>
      <c r="M50" s="40">
        <f t="shared" si="5"/>
        <v>1.46</v>
      </c>
    </row>
    <row r="51" spans="4:13" x14ac:dyDescent="0.25">
      <c r="E51" s="38" t="s">
        <v>1150</v>
      </c>
      <c r="F51" s="1" t="s">
        <v>1153</v>
      </c>
      <c r="G51" s="39" t="s">
        <v>312</v>
      </c>
      <c r="H51" s="68">
        <v>11000</v>
      </c>
      <c r="I51" s="78">
        <v>1.52</v>
      </c>
      <c r="J51" s="43">
        <f t="shared" si="3"/>
        <v>16720</v>
      </c>
      <c r="K51" s="42">
        <v>1.4</v>
      </c>
      <c r="L51" s="43">
        <f t="shared" si="4"/>
        <v>15399.999999999998</v>
      </c>
      <c r="M51" s="40">
        <f t="shared" si="5"/>
        <v>1.46</v>
      </c>
    </row>
    <row r="52" spans="4:13" ht="60" x14ac:dyDescent="0.25">
      <c r="E52" s="38" t="s">
        <v>1165</v>
      </c>
      <c r="F52" s="1" t="s">
        <v>1166</v>
      </c>
      <c r="G52" s="39" t="s">
        <v>312</v>
      </c>
      <c r="H52" s="68">
        <v>25000</v>
      </c>
      <c r="I52" s="78">
        <v>1.96</v>
      </c>
      <c r="J52" s="43">
        <f t="shared" si="3"/>
        <v>49000</v>
      </c>
      <c r="K52" s="42">
        <v>3</v>
      </c>
      <c r="L52" s="43">
        <f t="shared" si="4"/>
        <v>75000</v>
      </c>
      <c r="M52" s="40">
        <f t="shared" si="5"/>
        <v>2.48</v>
      </c>
    </row>
    <row r="53" spans="4:13" ht="30" x14ac:dyDescent="0.25">
      <c r="E53" s="38" t="s">
        <v>1167</v>
      </c>
      <c r="F53" s="1" t="s">
        <v>1168</v>
      </c>
      <c r="G53" s="39" t="s">
        <v>345</v>
      </c>
      <c r="H53" s="68">
        <v>35</v>
      </c>
      <c r="I53" s="78">
        <v>290</v>
      </c>
      <c r="J53" s="43">
        <f t="shared" si="3"/>
        <v>10150</v>
      </c>
      <c r="K53" s="42">
        <v>500</v>
      </c>
      <c r="L53" s="43">
        <f t="shared" si="4"/>
        <v>17500</v>
      </c>
      <c r="M53" s="40">
        <f t="shared" si="5"/>
        <v>395</v>
      </c>
    </row>
    <row r="54" spans="4:13" x14ac:dyDescent="0.25">
      <c r="E54" s="38" t="s">
        <v>1169</v>
      </c>
      <c r="F54" s="1" t="s">
        <v>1170</v>
      </c>
      <c r="G54" s="39" t="s">
        <v>312</v>
      </c>
      <c r="H54" s="68">
        <v>850</v>
      </c>
      <c r="I54" s="78">
        <v>13.9</v>
      </c>
      <c r="J54" s="43">
        <f t="shared" si="3"/>
        <v>11815</v>
      </c>
      <c r="K54" s="42">
        <v>18</v>
      </c>
      <c r="L54" s="43">
        <f t="shared" si="4"/>
        <v>15300</v>
      </c>
      <c r="M54" s="40">
        <f t="shared" si="5"/>
        <v>15.95</v>
      </c>
    </row>
    <row r="55" spans="4:13" ht="30" x14ac:dyDescent="0.25">
      <c r="E55" s="38" t="s">
        <v>1171</v>
      </c>
      <c r="F55" s="1" t="s">
        <v>1172</v>
      </c>
      <c r="G55" s="39" t="s">
        <v>345</v>
      </c>
      <c r="H55" s="68">
        <v>48</v>
      </c>
      <c r="I55" s="78">
        <v>1135</v>
      </c>
      <c r="J55" s="43">
        <f t="shared" si="3"/>
        <v>54480</v>
      </c>
      <c r="K55" s="42">
        <v>1300</v>
      </c>
      <c r="L55" s="43">
        <f t="shared" si="4"/>
        <v>62400</v>
      </c>
      <c r="M55" s="40">
        <f t="shared" si="5"/>
        <v>1217.5</v>
      </c>
    </row>
    <row r="56" spans="4:13" ht="30" x14ac:dyDescent="0.25">
      <c r="E56" s="38" t="s">
        <v>1171</v>
      </c>
      <c r="F56" s="1" t="s">
        <v>1173</v>
      </c>
      <c r="G56" s="39" t="s">
        <v>345</v>
      </c>
      <c r="H56" s="68">
        <v>16</v>
      </c>
      <c r="I56" s="78">
        <v>1170</v>
      </c>
      <c r="J56" s="43">
        <f t="shared" si="3"/>
        <v>18720</v>
      </c>
      <c r="K56" s="42">
        <v>1350</v>
      </c>
      <c r="L56" s="43">
        <f t="shared" si="4"/>
        <v>21600</v>
      </c>
      <c r="M56" s="40">
        <f t="shared" si="5"/>
        <v>1260</v>
      </c>
    </row>
    <row r="57" spans="4:13" ht="30" x14ac:dyDescent="0.25">
      <c r="E57" s="38" t="s">
        <v>1171</v>
      </c>
      <c r="F57" s="1" t="s">
        <v>1174</v>
      </c>
      <c r="G57" s="39" t="s">
        <v>345</v>
      </c>
      <c r="H57" s="68">
        <v>140</v>
      </c>
      <c r="I57" s="78">
        <v>1020</v>
      </c>
      <c r="J57" s="43">
        <f t="shared" si="3"/>
        <v>142800</v>
      </c>
      <c r="K57" s="42">
        <v>1130</v>
      </c>
      <c r="L57" s="43">
        <f t="shared" si="4"/>
        <v>158200</v>
      </c>
      <c r="M57" s="40">
        <f t="shared" si="5"/>
        <v>1075</v>
      </c>
    </row>
    <row r="58" spans="4:13" ht="45" x14ac:dyDescent="0.25">
      <c r="D58" s="100"/>
      <c r="E58" s="38" t="s">
        <v>1154</v>
      </c>
      <c r="F58" s="1" t="s">
        <v>1155</v>
      </c>
      <c r="G58" s="39" t="s">
        <v>345</v>
      </c>
      <c r="H58" s="68">
        <v>23</v>
      </c>
      <c r="I58" s="78">
        <v>5215</v>
      </c>
      <c r="J58" s="43">
        <f t="shared" si="3"/>
        <v>119945</v>
      </c>
      <c r="K58" s="42">
        <v>5000</v>
      </c>
      <c r="L58" s="43">
        <f t="shared" si="4"/>
        <v>115000</v>
      </c>
      <c r="M58" s="40">
        <f t="shared" si="5"/>
        <v>5107.5</v>
      </c>
    </row>
    <row r="59" spans="4:13" ht="30" x14ac:dyDescent="0.25">
      <c r="E59" s="38" t="s">
        <v>1156</v>
      </c>
      <c r="F59" s="1" t="s">
        <v>1157</v>
      </c>
      <c r="G59" s="39" t="s">
        <v>345</v>
      </c>
      <c r="H59" s="68">
        <v>2</v>
      </c>
      <c r="I59" s="78">
        <v>22600</v>
      </c>
      <c r="J59" s="43">
        <f t="shared" si="3"/>
        <v>45200</v>
      </c>
      <c r="K59" s="42">
        <v>22250</v>
      </c>
      <c r="L59" s="43">
        <f t="shared" si="4"/>
        <v>44500</v>
      </c>
      <c r="M59" s="40">
        <f t="shared" si="5"/>
        <v>22425</v>
      </c>
    </row>
    <row r="60" spans="4:13" ht="45" x14ac:dyDescent="0.25">
      <c r="E60" s="38" t="s">
        <v>1158</v>
      </c>
      <c r="F60" s="1" t="s">
        <v>1159</v>
      </c>
      <c r="G60" s="39" t="s">
        <v>345</v>
      </c>
      <c r="H60" s="68">
        <v>2</v>
      </c>
      <c r="I60" s="78">
        <v>3765</v>
      </c>
      <c r="J60" s="43">
        <f t="shared" si="3"/>
        <v>7530</v>
      </c>
      <c r="K60" s="42">
        <v>5450</v>
      </c>
      <c r="L60" s="43">
        <f t="shared" si="4"/>
        <v>10900</v>
      </c>
      <c r="M60" s="40">
        <f t="shared" si="5"/>
        <v>4607.5</v>
      </c>
    </row>
    <row r="61" spans="4:13" ht="30" x14ac:dyDescent="0.25">
      <c r="E61" s="38" t="s">
        <v>1160</v>
      </c>
      <c r="F61" s="1" t="s">
        <v>475</v>
      </c>
      <c r="G61" s="39" t="s">
        <v>345</v>
      </c>
      <c r="H61" s="68">
        <v>454</v>
      </c>
      <c r="I61" s="78">
        <v>35</v>
      </c>
      <c r="J61" s="43">
        <f t="shared" si="3"/>
        <v>15890</v>
      </c>
      <c r="K61" s="42">
        <v>65</v>
      </c>
      <c r="L61" s="43">
        <f t="shared" si="4"/>
        <v>29510</v>
      </c>
      <c r="M61" s="40">
        <f t="shared" si="5"/>
        <v>50</v>
      </c>
    </row>
    <row r="62" spans="4:13" x14ac:dyDescent="0.25">
      <c r="E62" s="38" t="s">
        <v>1161</v>
      </c>
      <c r="F62" s="1" t="s">
        <v>1162</v>
      </c>
      <c r="G62" s="39" t="s">
        <v>345</v>
      </c>
      <c r="H62" s="74">
        <v>2</v>
      </c>
      <c r="I62" s="78">
        <v>13900</v>
      </c>
      <c r="J62" s="43">
        <f t="shared" si="3"/>
        <v>27800</v>
      </c>
      <c r="K62" s="42">
        <v>14500</v>
      </c>
      <c r="L62" s="43">
        <f t="shared" si="4"/>
        <v>29000</v>
      </c>
      <c r="M62" s="40">
        <f t="shared" si="5"/>
        <v>14200</v>
      </c>
    </row>
    <row r="63" spans="4:13" ht="30" x14ac:dyDescent="0.25">
      <c r="E63" s="95" t="s">
        <v>1163</v>
      </c>
      <c r="F63" s="61" t="s">
        <v>1164</v>
      </c>
      <c r="G63" s="96" t="s">
        <v>345</v>
      </c>
      <c r="H63" s="97">
        <v>1</v>
      </c>
      <c r="I63" s="84">
        <v>6780</v>
      </c>
      <c r="J63" s="98">
        <f t="shared" si="3"/>
        <v>6780</v>
      </c>
      <c r="K63" s="86">
        <v>4500</v>
      </c>
      <c r="L63" s="98">
        <f t="shared" si="4"/>
        <v>4500</v>
      </c>
      <c r="M63" s="99">
        <f t="shared" si="5"/>
        <v>5640</v>
      </c>
    </row>
    <row r="64" spans="4:13" x14ac:dyDescent="0.25">
      <c r="H64" s="35" t="s">
        <v>347</v>
      </c>
      <c r="I64" s="49"/>
      <c r="J64" s="50">
        <f>SUM(J42:J63)</f>
        <v>1555146</v>
      </c>
      <c r="K64" s="51"/>
      <c r="L64" s="50">
        <f>SUM(L42:L63)</f>
        <v>1675110</v>
      </c>
    </row>
  </sheetData>
  <mergeCells count="6">
    <mergeCell ref="I9:J9"/>
    <mergeCell ref="K9:L9"/>
    <mergeCell ref="E8:M8"/>
    <mergeCell ref="E39:M39"/>
    <mergeCell ref="I40:J40"/>
    <mergeCell ref="K40:L40"/>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6D073-322B-4CB7-995E-F13EEC838198}">
  <dimension ref="A1:K57"/>
  <sheetViews>
    <sheetView workbookViewId="0">
      <selection activeCell="Q42" sqref="Q42"/>
    </sheetView>
  </sheetViews>
  <sheetFormatPr defaultRowHeight="15" x14ac:dyDescent="0.25"/>
  <cols>
    <col min="2" max="2" width="14" customWidth="1"/>
    <col min="3" max="3" width="9.140625" customWidth="1"/>
    <col min="4" max="4" width="16" customWidth="1"/>
    <col min="5" max="5" width="11.140625" customWidth="1"/>
    <col min="6" max="6" width="73.5703125" bestFit="1" customWidth="1"/>
    <col min="7" max="8" width="8.85546875" style="59"/>
    <col min="9" max="10" width="14.28515625" customWidth="1"/>
    <col min="11" max="11" width="17" bestFit="1" customWidth="1"/>
  </cols>
  <sheetData>
    <row r="1" spans="1:11" ht="15.75" x14ac:dyDescent="0.25">
      <c r="A1" s="6" t="s">
        <v>326</v>
      </c>
      <c r="B1" t="s">
        <v>79</v>
      </c>
      <c r="D1" s="6" t="s">
        <v>323</v>
      </c>
      <c r="E1" t="str">
        <f>VLOOKUP($B$1,Data!$A$2:$E$80,2)</f>
        <v>Bedford</v>
      </c>
    </row>
    <row r="2" spans="1:11" ht="15.75" x14ac:dyDescent="0.25">
      <c r="A2" s="6" t="s">
        <v>325</v>
      </c>
      <c r="B2" t="str">
        <f>VLOOKUP($B$1,Data!$A$2:$E$80,3)</f>
        <v>Shelbyville</v>
      </c>
      <c r="D2" s="6" t="s">
        <v>322</v>
      </c>
      <c r="E2" t="str">
        <f>VLOOKUP($B$1,Data!$A$2:$E$80,5)</f>
        <v>Middle</v>
      </c>
    </row>
    <row r="3" spans="1:11" ht="15.75" x14ac:dyDescent="0.25">
      <c r="A3" s="6" t="s">
        <v>324</v>
      </c>
      <c r="B3" t="str">
        <f>VLOOKUP($B$1,Data!$A$2:$E$80,4)</f>
        <v>Bomar Field-Shelbyville Municipal</v>
      </c>
    </row>
    <row r="5" spans="1:11" ht="15.75" x14ac:dyDescent="0.25">
      <c r="A5" s="6" t="s">
        <v>321</v>
      </c>
      <c r="C5" t="str">
        <f>Index!D21</f>
        <v>Runway/Taxiway Subsidence Repair</v>
      </c>
    </row>
    <row r="6" spans="1:11" ht="15.75" x14ac:dyDescent="0.25">
      <c r="A6" s="6" t="s">
        <v>327</v>
      </c>
      <c r="B6" t="str">
        <f>Index!E21</f>
        <v>06-555-0567-19</v>
      </c>
    </row>
    <row r="7" spans="1:11" ht="15.75" x14ac:dyDescent="0.25">
      <c r="A7" s="6" t="s">
        <v>320</v>
      </c>
      <c r="B7" s="7">
        <v>43509</v>
      </c>
    </row>
    <row r="9" spans="1:11" x14ac:dyDescent="0.25">
      <c r="E9" s="8" t="s">
        <v>306</v>
      </c>
      <c r="F9" s="8" t="s">
        <v>307</v>
      </c>
      <c r="G9" s="59" t="s">
        <v>308</v>
      </c>
      <c r="H9" s="60" t="s">
        <v>309</v>
      </c>
      <c r="I9" s="105" t="s">
        <v>1048</v>
      </c>
      <c r="J9" s="106"/>
      <c r="K9" s="5" t="s">
        <v>319</v>
      </c>
    </row>
    <row r="10" spans="1:11" x14ac:dyDescent="0.25">
      <c r="H10" s="60"/>
      <c r="I10" s="47" t="s">
        <v>315</v>
      </c>
      <c r="J10" s="25" t="s">
        <v>316</v>
      </c>
    </row>
    <row r="11" spans="1:11" x14ac:dyDescent="0.25">
      <c r="E11" t="s">
        <v>519</v>
      </c>
      <c r="F11" t="s">
        <v>490</v>
      </c>
      <c r="G11" s="59" t="s">
        <v>313</v>
      </c>
      <c r="H11" s="60">
        <v>1</v>
      </c>
      <c r="I11" s="57">
        <v>619446.15</v>
      </c>
      <c r="J11" s="21">
        <f>I11*$H11</f>
        <v>619446.15</v>
      </c>
      <c r="K11" s="30">
        <f>AVERAGE(I11)</f>
        <v>619446.15</v>
      </c>
    </row>
    <row r="12" spans="1:11" x14ac:dyDescent="0.25">
      <c r="E12" t="s">
        <v>834</v>
      </c>
      <c r="F12" t="s">
        <v>992</v>
      </c>
      <c r="G12" s="59" t="s">
        <v>313</v>
      </c>
      <c r="H12" s="60">
        <v>1</v>
      </c>
      <c r="I12" s="57">
        <v>18900</v>
      </c>
      <c r="J12" s="21">
        <f t="shared" ref="J12:J56" si="0">I12*$H12</f>
        <v>18900</v>
      </c>
      <c r="K12" s="30">
        <f t="shared" ref="K12:K56" si="1">AVERAGE(I12)</f>
        <v>18900</v>
      </c>
    </row>
    <row r="13" spans="1:11" x14ac:dyDescent="0.25">
      <c r="E13" t="s">
        <v>993</v>
      </c>
      <c r="F13" t="s">
        <v>994</v>
      </c>
      <c r="G13" s="59" t="s">
        <v>310</v>
      </c>
      <c r="H13" s="60">
        <v>58</v>
      </c>
      <c r="I13" s="57">
        <v>5880</v>
      </c>
      <c r="J13" s="21">
        <f t="shared" si="0"/>
        <v>341040</v>
      </c>
      <c r="K13" s="30">
        <f t="shared" si="1"/>
        <v>5880</v>
      </c>
    </row>
    <row r="14" spans="1:11" x14ac:dyDescent="0.25">
      <c r="E14" t="s">
        <v>995</v>
      </c>
      <c r="F14" t="s">
        <v>996</v>
      </c>
      <c r="G14" s="59" t="s">
        <v>414</v>
      </c>
      <c r="H14" s="27">
        <v>70390</v>
      </c>
      <c r="I14" s="57">
        <v>6.02</v>
      </c>
      <c r="J14" s="21">
        <f t="shared" si="0"/>
        <v>423747.8</v>
      </c>
      <c r="K14" s="30">
        <f t="shared" si="1"/>
        <v>6.02</v>
      </c>
    </row>
    <row r="15" spans="1:11" x14ac:dyDescent="0.25">
      <c r="E15" t="s">
        <v>997</v>
      </c>
      <c r="F15" t="s">
        <v>998</v>
      </c>
      <c r="G15" s="59" t="s">
        <v>414</v>
      </c>
      <c r="H15" s="27">
        <v>1500</v>
      </c>
      <c r="I15" s="57">
        <v>9.17</v>
      </c>
      <c r="J15" s="21">
        <f t="shared" si="0"/>
        <v>13755</v>
      </c>
      <c r="K15" s="30">
        <f t="shared" si="1"/>
        <v>9.17</v>
      </c>
    </row>
    <row r="16" spans="1:11" x14ac:dyDescent="0.25">
      <c r="E16" t="s">
        <v>999</v>
      </c>
      <c r="F16" t="s">
        <v>1000</v>
      </c>
      <c r="G16" s="59" t="s">
        <v>414</v>
      </c>
      <c r="H16" s="27">
        <v>67200</v>
      </c>
      <c r="I16" s="57">
        <v>15.43</v>
      </c>
      <c r="J16" s="21">
        <f t="shared" si="0"/>
        <v>1036896</v>
      </c>
      <c r="K16" s="30">
        <f t="shared" si="1"/>
        <v>15.43</v>
      </c>
    </row>
    <row r="17" spans="5:11" x14ac:dyDescent="0.25">
      <c r="E17" t="s">
        <v>1001</v>
      </c>
      <c r="F17" t="s">
        <v>1002</v>
      </c>
      <c r="G17" s="59" t="s">
        <v>414</v>
      </c>
      <c r="H17" s="60">
        <v>130</v>
      </c>
      <c r="I17" s="57">
        <v>13.39</v>
      </c>
      <c r="J17" s="21">
        <f t="shared" si="0"/>
        <v>1740.7</v>
      </c>
      <c r="K17" s="30">
        <f t="shared" si="1"/>
        <v>13.39</v>
      </c>
    </row>
    <row r="18" spans="5:11" x14ac:dyDescent="0.25">
      <c r="E18" t="s">
        <v>527</v>
      </c>
      <c r="F18" t="s">
        <v>1003</v>
      </c>
      <c r="G18" s="59" t="s">
        <v>313</v>
      </c>
      <c r="H18" s="60">
        <v>1</v>
      </c>
      <c r="I18" s="57">
        <v>3150</v>
      </c>
      <c r="J18" s="21">
        <f t="shared" si="0"/>
        <v>3150</v>
      </c>
      <c r="K18" s="30">
        <f t="shared" si="1"/>
        <v>3150</v>
      </c>
    </row>
    <row r="19" spans="5:11" x14ac:dyDescent="0.25">
      <c r="E19" t="s">
        <v>1004</v>
      </c>
      <c r="F19" t="s">
        <v>1005</v>
      </c>
      <c r="G19" s="59" t="s">
        <v>345</v>
      </c>
      <c r="H19" s="60">
        <v>86</v>
      </c>
      <c r="I19" s="57">
        <v>210</v>
      </c>
      <c r="J19" s="21">
        <f t="shared" si="0"/>
        <v>18060</v>
      </c>
      <c r="K19" s="30">
        <f t="shared" si="1"/>
        <v>210</v>
      </c>
    </row>
    <row r="20" spans="5:11" x14ac:dyDescent="0.25">
      <c r="E20" t="s">
        <v>1006</v>
      </c>
      <c r="F20" t="s">
        <v>1007</v>
      </c>
      <c r="G20" s="59" t="s">
        <v>345</v>
      </c>
      <c r="H20" s="60">
        <v>8</v>
      </c>
      <c r="I20" s="57">
        <v>315</v>
      </c>
      <c r="J20" s="21">
        <f t="shared" si="0"/>
        <v>2520</v>
      </c>
      <c r="K20" s="30">
        <f t="shared" si="1"/>
        <v>315</v>
      </c>
    </row>
    <row r="21" spans="5:11" x14ac:dyDescent="0.25">
      <c r="E21" t="s">
        <v>1008</v>
      </c>
      <c r="F21" t="s">
        <v>1009</v>
      </c>
      <c r="G21" s="59" t="s">
        <v>345</v>
      </c>
      <c r="H21" s="60">
        <v>67</v>
      </c>
      <c r="I21" s="57">
        <v>630</v>
      </c>
      <c r="J21" s="21">
        <f t="shared" si="0"/>
        <v>42210</v>
      </c>
      <c r="K21" s="30">
        <f t="shared" si="1"/>
        <v>630</v>
      </c>
    </row>
    <row r="22" spans="5:11" x14ac:dyDescent="0.25">
      <c r="E22" t="s">
        <v>1010</v>
      </c>
      <c r="F22" t="s">
        <v>1011</v>
      </c>
      <c r="G22" s="59" t="s">
        <v>345</v>
      </c>
      <c r="H22" s="60">
        <v>15</v>
      </c>
      <c r="I22" s="57">
        <v>525</v>
      </c>
      <c r="J22" s="21">
        <f t="shared" si="0"/>
        <v>7875</v>
      </c>
      <c r="K22" s="30">
        <f t="shared" si="1"/>
        <v>525</v>
      </c>
    </row>
    <row r="23" spans="5:11" x14ac:dyDescent="0.25">
      <c r="E23" t="s">
        <v>1012</v>
      </c>
      <c r="F23" t="s">
        <v>1013</v>
      </c>
      <c r="G23" s="59" t="s">
        <v>345</v>
      </c>
      <c r="H23" s="60">
        <v>4</v>
      </c>
      <c r="I23" s="57">
        <v>1050</v>
      </c>
      <c r="J23" s="21">
        <f t="shared" si="0"/>
        <v>4200</v>
      </c>
      <c r="K23" s="30">
        <f t="shared" si="1"/>
        <v>1050</v>
      </c>
    </row>
    <row r="24" spans="5:11" x14ac:dyDescent="0.25">
      <c r="E24" t="s">
        <v>1014</v>
      </c>
      <c r="F24" t="s">
        <v>1015</v>
      </c>
      <c r="G24" s="59" t="s">
        <v>345</v>
      </c>
      <c r="H24" s="60">
        <v>1</v>
      </c>
      <c r="I24" s="57">
        <v>1260</v>
      </c>
      <c r="J24" s="21">
        <f t="shared" si="0"/>
        <v>1260</v>
      </c>
      <c r="K24" s="30">
        <f t="shared" si="1"/>
        <v>1260</v>
      </c>
    </row>
    <row r="25" spans="5:11" x14ac:dyDescent="0.25">
      <c r="H25" s="60"/>
      <c r="I25" s="57"/>
      <c r="J25" s="21"/>
      <c r="K25" s="30"/>
    </row>
    <row r="26" spans="5:11" x14ac:dyDescent="0.25">
      <c r="E26" t="s">
        <v>534</v>
      </c>
      <c r="F26" t="s">
        <v>1016</v>
      </c>
      <c r="G26" s="59" t="s">
        <v>312</v>
      </c>
      <c r="H26" s="60">
        <v>50</v>
      </c>
      <c r="I26" s="57">
        <v>147</v>
      </c>
      <c r="J26" s="21">
        <f t="shared" si="0"/>
        <v>7350</v>
      </c>
      <c r="K26" s="30">
        <f t="shared" si="1"/>
        <v>147</v>
      </c>
    </row>
    <row r="27" spans="5:11" x14ac:dyDescent="0.25">
      <c r="E27" t="s">
        <v>1017</v>
      </c>
      <c r="F27" t="s">
        <v>1018</v>
      </c>
      <c r="G27" s="59" t="s">
        <v>312</v>
      </c>
      <c r="H27" s="60">
        <v>293</v>
      </c>
      <c r="I27" s="57">
        <v>115.5</v>
      </c>
      <c r="J27" s="21">
        <f t="shared" si="0"/>
        <v>33841.5</v>
      </c>
      <c r="K27" s="30">
        <f t="shared" si="1"/>
        <v>115.5</v>
      </c>
    </row>
    <row r="28" spans="5:11" x14ac:dyDescent="0.25">
      <c r="E28" t="s">
        <v>1019</v>
      </c>
      <c r="F28" t="s">
        <v>1020</v>
      </c>
      <c r="G28" s="59" t="s">
        <v>345</v>
      </c>
      <c r="H28" s="60">
        <v>4</v>
      </c>
      <c r="I28" s="57">
        <v>472.5</v>
      </c>
      <c r="J28" s="21">
        <f t="shared" si="0"/>
        <v>1890</v>
      </c>
      <c r="K28" s="30">
        <f t="shared" si="1"/>
        <v>472.5</v>
      </c>
    </row>
    <row r="29" spans="5:11" x14ac:dyDescent="0.25">
      <c r="E29" t="s">
        <v>540</v>
      </c>
      <c r="F29" t="s">
        <v>1021</v>
      </c>
      <c r="G29" s="59" t="s">
        <v>345</v>
      </c>
      <c r="H29" s="60">
        <v>3</v>
      </c>
      <c r="I29" s="57">
        <v>14122.5</v>
      </c>
      <c r="J29" s="21">
        <f t="shared" si="0"/>
        <v>42367.5</v>
      </c>
      <c r="K29" s="30">
        <f t="shared" si="1"/>
        <v>14122.5</v>
      </c>
    </row>
    <row r="30" spans="5:11" x14ac:dyDescent="0.25">
      <c r="E30" t="s">
        <v>1022</v>
      </c>
      <c r="F30" t="s">
        <v>1023</v>
      </c>
      <c r="G30" s="59" t="s">
        <v>345</v>
      </c>
      <c r="H30" s="60">
        <v>1</v>
      </c>
      <c r="I30" s="57">
        <v>1575</v>
      </c>
      <c r="J30" s="21">
        <f t="shared" si="0"/>
        <v>1575</v>
      </c>
      <c r="K30" s="30">
        <f t="shared" si="1"/>
        <v>1575</v>
      </c>
    </row>
    <row r="31" spans="5:11" x14ac:dyDescent="0.25">
      <c r="H31" s="60"/>
      <c r="I31" s="57"/>
      <c r="J31" s="21"/>
      <c r="K31" s="30"/>
    </row>
    <row r="32" spans="5:11" x14ac:dyDescent="0.25">
      <c r="E32" t="s">
        <v>467</v>
      </c>
      <c r="F32" t="s">
        <v>1024</v>
      </c>
      <c r="G32" s="59" t="s">
        <v>312</v>
      </c>
      <c r="H32" s="27">
        <v>10261</v>
      </c>
      <c r="I32" s="57">
        <v>1.26</v>
      </c>
      <c r="J32" s="21">
        <f t="shared" si="0"/>
        <v>12928.86</v>
      </c>
      <c r="K32" s="30">
        <f t="shared" si="1"/>
        <v>1.26</v>
      </c>
    </row>
    <row r="33" spans="5:11" x14ac:dyDescent="0.25">
      <c r="E33" t="s">
        <v>469</v>
      </c>
      <c r="F33" t="s">
        <v>1025</v>
      </c>
      <c r="G33" s="59" t="s">
        <v>312</v>
      </c>
      <c r="H33" s="27">
        <v>9159</v>
      </c>
      <c r="I33" s="57">
        <v>1.31</v>
      </c>
      <c r="J33" s="21">
        <f t="shared" si="0"/>
        <v>11998.29</v>
      </c>
      <c r="K33" s="30">
        <f t="shared" si="1"/>
        <v>1.31</v>
      </c>
    </row>
    <row r="34" spans="5:11" x14ac:dyDescent="0.25">
      <c r="E34" t="s">
        <v>749</v>
      </c>
      <c r="F34" t="s">
        <v>1047</v>
      </c>
      <c r="G34" s="59" t="s">
        <v>312</v>
      </c>
      <c r="H34" s="27">
        <v>8907</v>
      </c>
      <c r="I34" s="57">
        <v>10.5</v>
      </c>
      <c r="J34" s="21">
        <f t="shared" si="0"/>
        <v>93523.5</v>
      </c>
      <c r="K34" s="30">
        <f t="shared" si="1"/>
        <v>10.5</v>
      </c>
    </row>
    <row r="35" spans="5:11" x14ac:dyDescent="0.25">
      <c r="E35" t="s">
        <v>750</v>
      </c>
      <c r="F35" t="s">
        <v>1026</v>
      </c>
      <c r="G35" s="59" t="s">
        <v>312</v>
      </c>
      <c r="H35" s="60">
        <v>126</v>
      </c>
      <c r="I35" s="57">
        <v>14.7</v>
      </c>
      <c r="J35" s="21">
        <f t="shared" si="0"/>
        <v>1852.1999999999998</v>
      </c>
      <c r="K35" s="30">
        <f t="shared" si="1"/>
        <v>14.7</v>
      </c>
    </row>
    <row r="36" spans="5:11" x14ac:dyDescent="0.25">
      <c r="E36" t="s">
        <v>1027</v>
      </c>
      <c r="F36" t="s">
        <v>1028</v>
      </c>
      <c r="G36" s="59" t="s">
        <v>345</v>
      </c>
      <c r="H36" s="60">
        <v>2</v>
      </c>
      <c r="I36" s="57">
        <v>2520</v>
      </c>
      <c r="J36" s="21">
        <f t="shared" si="0"/>
        <v>5040</v>
      </c>
      <c r="K36" s="30">
        <f t="shared" si="1"/>
        <v>2520</v>
      </c>
    </row>
    <row r="37" spans="5:11" x14ac:dyDescent="0.25">
      <c r="H37" s="60"/>
      <c r="I37" s="91"/>
      <c r="J37" s="21"/>
      <c r="K37" s="30"/>
    </row>
    <row r="38" spans="5:11" x14ac:dyDescent="0.25">
      <c r="E38" t="s">
        <v>542</v>
      </c>
      <c r="F38" t="s">
        <v>392</v>
      </c>
      <c r="G38" s="59" t="s">
        <v>415</v>
      </c>
      <c r="H38" s="27">
        <v>60200</v>
      </c>
      <c r="I38" s="57">
        <v>10.4</v>
      </c>
      <c r="J38" s="21">
        <f t="shared" si="0"/>
        <v>626080</v>
      </c>
      <c r="K38" s="30">
        <f t="shared" si="1"/>
        <v>10.4</v>
      </c>
    </row>
    <row r="39" spans="5:11" x14ac:dyDescent="0.25">
      <c r="E39" t="s">
        <v>544</v>
      </c>
      <c r="F39" t="s">
        <v>1029</v>
      </c>
      <c r="G39" s="59" t="s">
        <v>415</v>
      </c>
      <c r="H39" s="27">
        <v>12000</v>
      </c>
      <c r="I39" s="57">
        <v>31.5</v>
      </c>
      <c r="J39" s="21">
        <f t="shared" si="0"/>
        <v>378000</v>
      </c>
      <c r="K39" s="30">
        <f t="shared" si="1"/>
        <v>31.5</v>
      </c>
    </row>
    <row r="40" spans="5:11" x14ac:dyDescent="0.25">
      <c r="E40" t="s">
        <v>1030</v>
      </c>
      <c r="F40" t="s">
        <v>497</v>
      </c>
      <c r="G40" s="59" t="s">
        <v>415</v>
      </c>
      <c r="H40" s="27">
        <v>5000</v>
      </c>
      <c r="I40" s="57">
        <v>14.44</v>
      </c>
      <c r="J40" s="21">
        <f t="shared" si="0"/>
        <v>72200</v>
      </c>
      <c r="K40" s="30">
        <f t="shared" si="1"/>
        <v>14.44</v>
      </c>
    </row>
    <row r="41" spans="5:11" x14ac:dyDescent="0.25">
      <c r="E41" t="s">
        <v>1031</v>
      </c>
      <c r="F41" t="s">
        <v>1032</v>
      </c>
      <c r="G41" s="59" t="s">
        <v>312</v>
      </c>
      <c r="H41" s="27">
        <v>8800</v>
      </c>
      <c r="I41" s="57">
        <v>3.78</v>
      </c>
      <c r="J41" s="21">
        <f t="shared" si="0"/>
        <v>33264</v>
      </c>
      <c r="K41" s="30">
        <f t="shared" si="1"/>
        <v>3.78</v>
      </c>
    </row>
    <row r="42" spans="5:11" x14ac:dyDescent="0.25">
      <c r="E42" t="s">
        <v>1033</v>
      </c>
      <c r="F42" t="s">
        <v>1034</v>
      </c>
      <c r="G42" s="59" t="s">
        <v>345</v>
      </c>
      <c r="H42" s="60">
        <v>4</v>
      </c>
      <c r="I42" s="57">
        <v>409.5</v>
      </c>
      <c r="J42" s="21">
        <f t="shared" si="0"/>
        <v>1638</v>
      </c>
      <c r="K42" s="30">
        <f t="shared" si="1"/>
        <v>409.5</v>
      </c>
    </row>
    <row r="43" spans="5:11" x14ac:dyDescent="0.25">
      <c r="E43" t="s">
        <v>1035</v>
      </c>
      <c r="F43" t="s">
        <v>1036</v>
      </c>
      <c r="G43" s="59" t="s">
        <v>345</v>
      </c>
      <c r="H43" s="60">
        <v>8</v>
      </c>
      <c r="I43" s="57">
        <v>504</v>
      </c>
      <c r="J43" s="21">
        <f t="shared" si="0"/>
        <v>4032</v>
      </c>
      <c r="K43" s="30">
        <f t="shared" si="1"/>
        <v>504</v>
      </c>
    </row>
    <row r="44" spans="5:11" x14ac:dyDescent="0.25">
      <c r="E44" t="s">
        <v>1037</v>
      </c>
      <c r="F44" t="s">
        <v>1038</v>
      </c>
      <c r="G44" s="59" t="s">
        <v>345</v>
      </c>
      <c r="H44" s="60">
        <v>20</v>
      </c>
      <c r="I44" s="57">
        <v>614.25</v>
      </c>
      <c r="J44" s="21">
        <f t="shared" si="0"/>
        <v>12285</v>
      </c>
      <c r="K44" s="30">
        <f t="shared" si="1"/>
        <v>614.25</v>
      </c>
    </row>
    <row r="45" spans="5:11" x14ac:dyDescent="0.25">
      <c r="E45" t="s">
        <v>1039</v>
      </c>
      <c r="F45" t="s">
        <v>1040</v>
      </c>
      <c r="G45" s="59" t="s">
        <v>414</v>
      </c>
      <c r="H45" s="27">
        <v>6500</v>
      </c>
      <c r="I45" s="57">
        <v>0.89</v>
      </c>
      <c r="J45" s="21">
        <f t="shared" si="0"/>
        <v>5785</v>
      </c>
      <c r="K45" s="30">
        <f t="shared" si="1"/>
        <v>0.89</v>
      </c>
    </row>
    <row r="46" spans="5:11" x14ac:dyDescent="0.25">
      <c r="E46" t="s">
        <v>1041</v>
      </c>
      <c r="F46" t="s">
        <v>1042</v>
      </c>
      <c r="G46" s="59" t="s">
        <v>345</v>
      </c>
      <c r="H46" s="60">
        <v>19</v>
      </c>
      <c r="I46" s="57">
        <v>7875</v>
      </c>
      <c r="J46" s="21">
        <f t="shared" si="0"/>
        <v>149625</v>
      </c>
      <c r="K46" s="30">
        <f t="shared" si="1"/>
        <v>7875</v>
      </c>
    </row>
    <row r="47" spans="5:11" x14ac:dyDescent="0.25">
      <c r="H47" s="60"/>
      <c r="I47" s="57"/>
      <c r="J47" s="21"/>
      <c r="K47" s="30"/>
    </row>
    <row r="48" spans="5:11" x14ac:dyDescent="0.25">
      <c r="E48" t="s">
        <v>698</v>
      </c>
      <c r="F48" t="s">
        <v>396</v>
      </c>
      <c r="G48" s="59" t="s">
        <v>416</v>
      </c>
      <c r="H48" s="27">
        <v>1000</v>
      </c>
      <c r="I48" s="57">
        <v>41.2</v>
      </c>
      <c r="J48" s="21">
        <f t="shared" si="0"/>
        <v>41200</v>
      </c>
      <c r="K48" s="30">
        <f t="shared" si="1"/>
        <v>41.2</v>
      </c>
    </row>
    <row r="49" spans="5:11" x14ac:dyDescent="0.25">
      <c r="H49" s="60"/>
      <c r="I49" s="57"/>
      <c r="J49" s="21"/>
      <c r="K49" s="30"/>
    </row>
    <row r="50" spans="5:11" x14ac:dyDescent="0.25">
      <c r="E50" t="s">
        <v>728</v>
      </c>
      <c r="F50" t="s">
        <v>1043</v>
      </c>
      <c r="G50" s="59" t="s">
        <v>416</v>
      </c>
      <c r="H50" s="27">
        <v>19950</v>
      </c>
      <c r="I50" s="57">
        <v>89.36</v>
      </c>
      <c r="J50" s="21">
        <f t="shared" si="0"/>
        <v>1782732</v>
      </c>
      <c r="K50" s="30">
        <f t="shared" si="1"/>
        <v>89.36</v>
      </c>
    </row>
    <row r="51" spans="5:11" x14ac:dyDescent="0.25">
      <c r="H51" s="60"/>
      <c r="I51" s="57"/>
      <c r="J51" s="21"/>
      <c r="K51" s="30"/>
    </row>
    <row r="52" spans="5:11" x14ac:dyDescent="0.25">
      <c r="E52" t="s">
        <v>624</v>
      </c>
      <c r="F52" t="s">
        <v>1044</v>
      </c>
      <c r="G52" s="59" t="s">
        <v>418</v>
      </c>
      <c r="H52" s="27">
        <v>70200</v>
      </c>
      <c r="I52" s="57">
        <v>0.68</v>
      </c>
      <c r="J52" s="21">
        <f t="shared" si="0"/>
        <v>47736</v>
      </c>
      <c r="K52" s="30">
        <f t="shared" si="1"/>
        <v>0.68</v>
      </c>
    </row>
    <row r="53" spans="5:11" x14ac:dyDescent="0.25">
      <c r="E53" t="s">
        <v>554</v>
      </c>
      <c r="F53" t="s">
        <v>1045</v>
      </c>
      <c r="G53" s="59" t="s">
        <v>418</v>
      </c>
      <c r="H53" s="27">
        <v>1650</v>
      </c>
      <c r="I53" s="57">
        <v>0.68</v>
      </c>
      <c r="J53" s="21">
        <f t="shared" si="0"/>
        <v>1122</v>
      </c>
      <c r="K53" s="30">
        <f t="shared" si="1"/>
        <v>0.68</v>
      </c>
    </row>
    <row r="54" spans="5:11" x14ac:dyDescent="0.25">
      <c r="E54" t="s">
        <v>733</v>
      </c>
      <c r="F54" t="s">
        <v>741</v>
      </c>
      <c r="G54" s="59" t="s">
        <v>418</v>
      </c>
      <c r="H54" s="60">
        <v>205</v>
      </c>
      <c r="I54" s="57">
        <v>2.1</v>
      </c>
      <c r="J54" s="21">
        <f t="shared" si="0"/>
        <v>430.5</v>
      </c>
      <c r="K54" s="30">
        <f t="shared" si="1"/>
        <v>2.1</v>
      </c>
    </row>
    <row r="55" spans="5:11" x14ac:dyDescent="0.25">
      <c r="H55" s="60"/>
      <c r="I55" s="57"/>
      <c r="J55" s="21"/>
      <c r="K55" s="30"/>
    </row>
    <row r="56" spans="5:11" x14ac:dyDescent="0.25">
      <c r="E56" s="13" t="s">
        <v>556</v>
      </c>
      <c r="F56" s="13" t="s">
        <v>1046</v>
      </c>
      <c r="G56" s="4" t="s">
        <v>310</v>
      </c>
      <c r="H56" s="26">
        <v>56</v>
      </c>
      <c r="I56" s="14">
        <v>2887.5</v>
      </c>
      <c r="J56" s="23">
        <f t="shared" si="0"/>
        <v>161700</v>
      </c>
      <c r="K56" s="36">
        <f t="shared" si="1"/>
        <v>2887.5</v>
      </c>
    </row>
    <row r="57" spans="5:11" x14ac:dyDescent="0.25">
      <c r="H57" s="35" t="s">
        <v>347</v>
      </c>
      <c r="I57" s="49"/>
      <c r="J57" s="50">
        <f>SUM(J11:J56)</f>
        <v>6064997</v>
      </c>
    </row>
  </sheetData>
  <mergeCells count="1">
    <mergeCell ref="I9:J9"/>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CFFC1-B9F1-4616-A387-4A7C431ECB3B}">
  <dimension ref="A1:K69"/>
  <sheetViews>
    <sheetView workbookViewId="0"/>
  </sheetViews>
  <sheetFormatPr defaultRowHeight="15" x14ac:dyDescent="0.25"/>
  <cols>
    <col min="2" max="2" width="14" customWidth="1"/>
    <col min="3" max="3" width="11.42578125" customWidth="1"/>
    <col min="4" max="4" width="16" customWidth="1"/>
    <col min="5" max="5" width="11.140625" customWidth="1"/>
    <col min="6" max="6" width="55.140625" customWidth="1"/>
    <col min="7" max="8" width="9.140625" style="88"/>
    <col min="9" max="9" width="14.28515625" customWidth="1"/>
    <col min="10" max="10" width="15.7109375" customWidth="1"/>
    <col min="11" max="11" width="17" bestFit="1" customWidth="1"/>
  </cols>
  <sheetData>
    <row r="1" spans="1:11" ht="15.75" x14ac:dyDescent="0.25">
      <c r="A1" s="6" t="s">
        <v>326</v>
      </c>
      <c r="B1" t="s">
        <v>83</v>
      </c>
      <c r="D1" s="6" t="s">
        <v>323</v>
      </c>
      <c r="E1" t="str">
        <f>VLOOKUP($B$1,Data!$A$2:$E$80,2)</f>
        <v>Sullivan</v>
      </c>
    </row>
    <row r="2" spans="1:11" ht="15.75" x14ac:dyDescent="0.25">
      <c r="A2" s="6" t="s">
        <v>325</v>
      </c>
      <c r="B2" t="str">
        <f>VLOOKUP($B$1,Data!$A$2:$E$80,3)</f>
        <v>Bristol/Johnson/Kingsport</v>
      </c>
      <c r="D2" s="6" t="s">
        <v>322</v>
      </c>
      <c r="E2" t="str">
        <f>VLOOKUP($B$1,Data!$A$2:$E$80,5)</f>
        <v>East</v>
      </c>
    </row>
    <row r="3" spans="1:11" ht="15.75" x14ac:dyDescent="0.25">
      <c r="A3" s="6" t="s">
        <v>324</v>
      </c>
      <c r="B3" t="str">
        <f>VLOOKUP($B$1,Data!$A$2:$E$80,4)</f>
        <v>Tri-Cities Regional</v>
      </c>
    </row>
    <row r="5" spans="1:11" ht="15.75" x14ac:dyDescent="0.25">
      <c r="A5" s="6" t="s">
        <v>321</v>
      </c>
      <c r="C5" t="str">
        <f>Index!D26</f>
        <v>Northwest Apron Expansion</v>
      </c>
    </row>
    <row r="6" spans="1:11" ht="15.75" x14ac:dyDescent="0.25">
      <c r="A6" s="6" t="s">
        <v>327</v>
      </c>
      <c r="B6" t="str">
        <f>Index!E26</f>
        <v>83-555-0206-18</v>
      </c>
    </row>
    <row r="7" spans="1:11" ht="15.75" x14ac:dyDescent="0.25">
      <c r="A7" s="6" t="s">
        <v>320</v>
      </c>
      <c r="B7" s="7">
        <v>43656</v>
      </c>
    </row>
    <row r="9" spans="1:11" x14ac:dyDescent="0.25">
      <c r="E9" s="8" t="s">
        <v>306</v>
      </c>
      <c r="F9" s="8" t="s">
        <v>307</v>
      </c>
      <c r="G9" s="88" t="s">
        <v>308</v>
      </c>
      <c r="H9" s="89" t="s">
        <v>309</v>
      </c>
      <c r="I9" s="105" t="s">
        <v>1177</v>
      </c>
      <c r="J9" s="106"/>
      <c r="K9" s="5" t="s">
        <v>319</v>
      </c>
    </row>
    <row r="10" spans="1:11" x14ac:dyDescent="0.25">
      <c r="H10" s="89"/>
      <c r="I10" s="47" t="s">
        <v>315</v>
      </c>
      <c r="J10" s="25" t="s">
        <v>316</v>
      </c>
    </row>
    <row r="11" spans="1:11" s="38" customFormat="1" x14ac:dyDescent="0.25">
      <c r="E11" s="38" t="s">
        <v>529</v>
      </c>
      <c r="F11" s="1" t="s">
        <v>1178</v>
      </c>
      <c r="G11" s="39" t="s">
        <v>313</v>
      </c>
      <c r="H11" s="90">
        <v>1</v>
      </c>
      <c r="I11" s="78">
        <v>39500</v>
      </c>
      <c r="J11" s="43">
        <f>I11*$H11</f>
        <v>39500</v>
      </c>
      <c r="K11" s="40">
        <f>AVERAGE(I11)</f>
        <v>39500</v>
      </c>
    </row>
    <row r="12" spans="1:11" s="38" customFormat="1" x14ac:dyDescent="0.25">
      <c r="E12" s="38" t="s">
        <v>1179</v>
      </c>
      <c r="F12" s="1" t="s">
        <v>1180</v>
      </c>
      <c r="G12" s="39" t="s">
        <v>312</v>
      </c>
      <c r="H12" s="68">
        <v>1000</v>
      </c>
      <c r="I12" s="78">
        <v>4.7</v>
      </c>
      <c r="J12" s="43">
        <f t="shared" ref="J12:J46" si="0">I12*$H12</f>
        <v>4700</v>
      </c>
      <c r="K12" s="40">
        <f t="shared" ref="K12:K46" si="1">AVERAGE(I12)</f>
        <v>4.7</v>
      </c>
    </row>
    <row r="13" spans="1:11" s="38" customFormat="1" x14ac:dyDescent="0.25">
      <c r="E13" s="38" t="s">
        <v>1181</v>
      </c>
      <c r="F13" s="1" t="s">
        <v>1182</v>
      </c>
      <c r="G13" s="39" t="s">
        <v>345</v>
      </c>
      <c r="H13" s="90">
        <v>4</v>
      </c>
      <c r="I13" s="78">
        <v>699</v>
      </c>
      <c r="J13" s="43">
        <f t="shared" si="0"/>
        <v>2796</v>
      </c>
      <c r="K13" s="40">
        <f t="shared" si="1"/>
        <v>699</v>
      </c>
    </row>
    <row r="14" spans="1:11" s="38" customFormat="1" x14ac:dyDescent="0.25">
      <c r="E14" s="38" t="s">
        <v>1183</v>
      </c>
      <c r="F14" s="1" t="s">
        <v>1184</v>
      </c>
      <c r="G14" s="39" t="s">
        <v>312</v>
      </c>
      <c r="H14" s="68">
        <v>3600</v>
      </c>
      <c r="I14" s="78">
        <v>7.5</v>
      </c>
      <c r="J14" s="43">
        <f t="shared" si="0"/>
        <v>27000</v>
      </c>
      <c r="K14" s="40">
        <f t="shared" si="1"/>
        <v>7.5</v>
      </c>
    </row>
    <row r="15" spans="1:11" s="38" customFormat="1" x14ac:dyDescent="0.25">
      <c r="E15" s="38" t="s">
        <v>533</v>
      </c>
      <c r="F15" s="1" t="s">
        <v>1185</v>
      </c>
      <c r="G15" s="39" t="s">
        <v>313</v>
      </c>
      <c r="H15" s="90">
        <v>1</v>
      </c>
      <c r="I15" s="78">
        <v>265000</v>
      </c>
      <c r="J15" s="43">
        <f t="shared" si="0"/>
        <v>265000</v>
      </c>
      <c r="K15" s="40">
        <f t="shared" si="1"/>
        <v>265000</v>
      </c>
    </row>
    <row r="16" spans="1:11" s="38" customFormat="1" x14ac:dyDescent="0.25">
      <c r="E16" s="38" t="s">
        <v>1186</v>
      </c>
      <c r="F16" s="1" t="s">
        <v>685</v>
      </c>
      <c r="G16" s="39" t="s">
        <v>313</v>
      </c>
      <c r="H16" s="90">
        <v>1</v>
      </c>
      <c r="I16" s="78">
        <v>35000</v>
      </c>
      <c r="J16" s="43">
        <f t="shared" si="0"/>
        <v>35000</v>
      </c>
      <c r="K16" s="40">
        <f t="shared" si="1"/>
        <v>35000</v>
      </c>
    </row>
    <row r="17" spans="5:11" s="38" customFormat="1" x14ac:dyDescent="0.25">
      <c r="E17" s="38" t="s">
        <v>688</v>
      </c>
      <c r="F17" s="1" t="s">
        <v>1187</v>
      </c>
      <c r="G17" s="39" t="s">
        <v>964</v>
      </c>
      <c r="H17" s="90">
        <v>25</v>
      </c>
      <c r="I17" s="78">
        <v>50</v>
      </c>
      <c r="J17" s="43">
        <f t="shared" si="0"/>
        <v>1250</v>
      </c>
      <c r="K17" s="40">
        <f t="shared" si="1"/>
        <v>50</v>
      </c>
    </row>
    <row r="18" spans="5:11" s="38" customFormat="1" x14ac:dyDescent="0.25">
      <c r="E18" s="38" t="s">
        <v>1188</v>
      </c>
      <c r="F18" s="1" t="s">
        <v>693</v>
      </c>
      <c r="G18" s="39" t="s">
        <v>925</v>
      </c>
      <c r="H18" s="90">
        <v>1</v>
      </c>
      <c r="I18" s="78">
        <v>45000</v>
      </c>
      <c r="J18" s="43">
        <f t="shared" si="0"/>
        <v>45000</v>
      </c>
      <c r="K18" s="40">
        <f t="shared" si="1"/>
        <v>45000</v>
      </c>
    </row>
    <row r="19" spans="5:11" s="38" customFormat="1" x14ac:dyDescent="0.25">
      <c r="E19" s="38" t="s">
        <v>1189</v>
      </c>
      <c r="F19" s="1" t="s">
        <v>340</v>
      </c>
      <c r="G19" s="39" t="s">
        <v>927</v>
      </c>
      <c r="H19" s="90">
        <v>700</v>
      </c>
      <c r="I19" s="78">
        <v>9.1999999999999993</v>
      </c>
      <c r="J19" s="43">
        <f t="shared" si="0"/>
        <v>6439.9999999999991</v>
      </c>
      <c r="K19" s="40">
        <f t="shared" si="1"/>
        <v>9.1999999999999993</v>
      </c>
    </row>
    <row r="20" spans="5:11" s="38" customFormat="1" x14ac:dyDescent="0.25">
      <c r="E20" s="38" t="s">
        <v>542</v>
      </c>
      <c r="F20" s="1" t="s">
        <v>1190</v>
      </c>
      <c r="G20" s="39" t="s">
        <v>415</v>
      </c>
      <c r="H20" s="68">
        <v>31200</v>
      </c>
      <c r="I20" s="78">
        <v>4.25</v>
      </c>
      <c r="J20" s="43">
        <f t="shared" si="0"/>
        <v>132600</v>
      </c>
      <c r="K20" s="40">
        <f t="shared" si="1"/>
        <v>4.25</v>
      </c>
    </row>
    <row r="21" spans="5:11" s="38" customFormat="1" x14ac:dyDescent="0.25">
      <c r="E21" s="38" t="s">
        <v>544</v>
      </c>
      <c r="F21" s="1" t="s">
        <v>1191</v>
      </c>
      <c r="G21" s="39" t="s">
        <v>415</v>
      </c>
      <c r="H21" s="90">
        <v>500</v>
      </c>
      <c r="I21" s="78">
        <v>25</v>
      </c>
      <c r="J21" s="43">
        <f t="shared" si="0"/>
        <v>12500</v>
      </c>
      <c r="K21" s="40">
        <f t="shared" si="1"/>
        <v>25</v>
      </c>
    </row>
    <row r="22" spans="5:11" s="38" customFormat="1" x14ac:dyDescent="0.25">
      <c r="E22" s="38" t="s">
        <v>1030</v>
      </c>
      <c r="F22" s="1" t="s">
        <v>1192</v>
      </c>
      <c r="G22" s="39" t="s">
        <v>415</v>
      </c>
      <c r="H22" s="90">
        <v>500</v>
      </c>
      <c r="I22" s="78">
        <v>65</v>
      </c>
      <c r="J22" s="43">
        <f t="shared" si="0"/>
        <v>32500</v>
      </c>
      <c r="K22" s="40">
        <f t="shared" si="1"/>
        <v>65</v>
      </c>
    </row>
    <row r="23" spans="5:11" s="38" customFormat="1" x14ac:dyDescent="0.25">
      <c r="E23" s="38" t="s">
        <v>1193</v>
      </c>
      <c r="F23" s="1" t="s">
        <v>1194</v>
      </c>
      <c r="G23" s="39" t="s">
        <v>415</v>
      </c>
      <c r="H23" s="68">
        <v>12000</v>
      </c>
      <c r="I23" s="78">
        <v>1.75</v>
      </c>
      <c r="J23" s="43">
        <f t="shared" si="0"/>
        <v>21000</v>
      </c>
      <c r="K23" s="40">
        <f t="shared" si="1"/>
        <v>1.75</v>
      </c>
    </row>
    <row r="24" spans="5:11" s="38" customFormat="1" x14ac:dyDescent="0.25">
      <c r="E24" s="38" t="s">
        <v>1195</v>
      </c>
      <c r="F24" s="1" t="s">
        <v>1196</v>
      </c>
      <c r="G24" s="39" t="s">
        <v>942</v>
      </c>
      <c r="H24" s="68">
        <v>1000</v>
      </c>
      <c r="I24" s="78">
        <v>8.9</v>
      </c>
      <c r="J24" s="43">
        <f t="shared" si="0"/>
        <v>8900</v>
      </c>
      <c r="K24" s="40">
        <f t="shared" si="1"/>
        <v>8.9</v>
      </c>
    </row>
    <row r="25" spans="5:11" s="38" customFormat="1" x14ac:dyDescent="0.25">
      <c r="E25" s="38" t="s">
        <v>1197</v>
      </c>
      <c r="F25" s="1" t="s">
        <v>1198</v>
      </c>
      <c r="G25" s="39" t="s">
        <v>416</v>
      </c>
      <c r="H25" s="90">
        <v>230</v>
      </c>
      <c r="I25" s="78">
        <v>40</v>
      </c>
      <c r="J25" s="43">
        <f t="shared" si="0"/>
        <v>9200</v>
      </c>
      <c r="K25" s="40">
        <f t="shared" si="1"/>
        <v>40</v>
      </c>
    </row>
    <row r="26" spans="5:11" s="38" customFormat="1" x14ac:dyDescent="0.25">
      <c r="E26" s="38" t="s">
        <v>1067</v>
      </c>
      <c r="F26" s="1" t="s">
        <v>1199</v>
      </c>
      <c r="G26" s="39" t="s">
        <v>1094</v>
      </c>
      <c r="H26" s="90">
        <v>320</v>
      </c>
      <c r="I26" s="78">
        <v>2.2000000000000002</v>
      </c>
      <c r="J26" s="43">
        <f t="shared" si="0"/>
        <v>704</v>
      </c>
      <c r="K26" s="40">
        <f t="shared" si="1"/>
        <v>2.2000000000000002</v>
      </c>
    </row>
    <row r="27" spans="5:11" s="38" customFormat="1" x14ac:dyDescent="0.25">
      <c r="E27" s="38" t="s">
        <v>1200</v>
      </c>
      <c r="F27" s="1" t="s">
        <v>1201</v>
      </c>
      <c r="G27" s="39" t="s">
        <v>1094</v>
      </c>
      <c r="H27" s="90">
        <v>610</v>
      </c>
      <c r="I27" s="78">
        <v>2.2000000000000002</v>
      </c>
      <c r="J27" s="43">
        <f t="shared" si="0"/>
        <v>1342</v>
      </c>
      <c r="K27" s="40">
        <f t="shared" si="1"/>
        <v>2.2000000000000002</v>
      </c>
    </row>
    <row r="28" spans="5:11" s="38" customFormat="1" x14ac:dyDescent="0.25">
      <c r="E28" s="38" t="s">
        <v>666</v>
      </c>
      <c r="F28" s="1" t="s">
        <v>1202</v>
      </c>
      <c r="G28" s="39" t="s">
        <v>927</v>
      </c>
      <c r="H28" s="68">
        <v>1880</v>
      </c>
      <c r="I28" s="78">
        <v>65</v>
      </c>
      <c r="J28" s="43">
        <f t="shared" si="0"/>
        <v>122200</v>
      </c>
      <c r="K28" s="40">
        <f t="shared" si="1"/>
        <v>65</v>
      </c>
    </row>
    <row r="29" spans="5:11" s="38" customFormat="1" x14ac:dyDescent="0.25">
      <c r="E29" s="38" t="s">
        <v>668</v>
      </c>
      <c r="F29" s="1" t="s">
        <v>1203</v>
      </c>
      <c r="G29" s="39" t="s">
        <v>964</v>
      </c>
      <c r="H29" s="90">
        <v>1</v>
      </c>
      <c r="I29" s="78">
        <v>2560</v>
      </c>
      <c r="J29" s="43">
        <f t="shared" si="0"/>
        <v>2560</v>
      </c>
      <c r="K29" s="40">
        <f t="shared" si="1"/>
        <v>2560</v>
      </c>
    </row>
    <row r="30" spans="5:11" s="38" customFormat="1" x14ac:dyDescent="0.25">
      <c r="E30" s="38" t="s">
        <v>534</v>
      </c>
      <c r="F30" s="1" t="s">
        <v>1204</v>
      </c>
      <c r="G30" s="39" t="s">
        <v>927</v>
      </c>
      <c r="H30" s="90">
        <v>610</v>
      </c>
      <c r="I30" s="78">
        <v>80</v>
      </c>
      <c r="J30" s="43">
        <f t="shared" si="0"/>
        <v>48800</v>
      </c>
      <c r="K30" s="40">
        <f t="shared" si="1"/>
        <v>80</v>
      </c>
    </row>
    <row r="31" spans="5:11" s="38" customFormat="1" x14ac:dyDescent="0.25">
      <c r="E31" s="38" t="s">
        <v>536</v>
      </c>
      <c r="F31" s="1" t="s">
        <v>1205</v>
      </c>
      <c r="G31" s="39" t="s">
        <v>927</v>
      </c>
      <c r="H31" s="68">
        <v>1210</v>
      </c>
      <c r="I31" s="78">
        <v>35</v>
      </c>
      <c r="J31" s="43">
        <f t="shared" si="0"/>
        <v>42350</v>
      </c>
      <c r="K31" s="40">
        <f t="shared" si="1"/>
        <v>35</v>
      </c>
    </row>
    <row r="32" spans="5:11" s="38" customFormat="1" x14ac:dyDescent="0.25">
      <c r="E32" s="38" t="s">
        <v>538</v>
      </c>
      <c r="F32" s="1" t="s">
        <v>1206</v>
      </c>
      <c r="G32" s="39" t="s">
        <v>927</v>
      </c>
      <c r="H32" s="90">
        <v>300</v>
      </c>
      <c r="I32" s="78">
        <v>24</v>
      </c>
      <c r="J32" s="43">
        <f t="shared" si="0"/>
        <v>7200</v>
      </c>
      <c r="K32" s="40">
        <f t="shared" si="1"/>
        <v>24</v>
      </c>
    </row>
    <row r="33" spans="5:11" s="38" customFormat="1" x14ac:dyDescent="0.25">
      <c r="E33" s="38" t="s">
        <v>1133</v>
      </c>
      <c r="F33" s="1" t="s">
        <v>1207</v>
      </c>
      <c r="G33" s="39" t="s">
        <v>964</v>
      </c>
      <c r="H33" s="90">
        <v>6</v>
      </c>
      <c r="I33" s="78">
        <v>1640</v>
      </c>
      <c r="J33" s="43">
        <f t="shared" si="0"/>
        <v>9840</v>
      </c>
      <c r="K33" s="40">
        <f t="shared" si="1"/>
        <v>1640</v>
      </c>
    </row>
    <row r="34" spans="5:11" s="38" customFormat="1" x14ac:dyDescent="0.25">
      <c r="E34" s="38" t="s">
        <v>540</v>
      </c>
      <c r="F34" s="1" t="s">
        <v>1208</v>
      </c>
      <c r="G34" s="39" t="s">
        <v>345</v>
      </c>
      <c r="H34" s="90">
        <v>2</v>
      </c>
      <c r="I34" s="78">
        <v>11800</v>
      </c>
      <c r="J34" s="43">
        <f t="shared" si="0"/>
        <v>23600</v>
      </c>
      <c r="K34" s="40">
        <f t="shared" si="1"/>
        <v>11800</v>
      </c>
    </row>
    <row r="35" spans="5:11" s="38" customFormat="1" x14ac:dyDescent="0.25">
      <c r="E35" s="38" t="s">
        <v>1022</v>
      </c>
      <c r="F35" s="1" t="s">
        <v>1209</v>
      </c>
      <c r="G35" s="39" t="s">
        <v>345</v>
      </c>
      <c r="H35" s="90">
        <v>1</v>
      </c>
      <c r="I35" s="78">
        <v>3130</v>
      </c>
      <c r="J35" s="43">
        <f t="shared" si="0"/>
        <v>3130</v>
      </c>
      <c r="K35" s="40">
        <f t="shared" si="1"/>
        <v>3130</v>
      </c>
    </row>
    <row r="36" spans="5:11" s="38" customFormat="1" x14ac:dyDescent="0.25">
      <c r="E36" s="38" t="s">
        <v>556</v>
      </c>
      <c r="F36" s="1" t="s">
        <v>505</v>
      </c>
      <c r="G36" s="39" t="s">
        <v>1231</v>
      </c>
      <c r="H36" s="90">
        <v>16</v>
      </c>
      <c r="I36" s="78">
        <v>833</v>
      </c>
      <c r="J36" s="43">
        <f t="shared" si="0"/>
        <v>13328</v>
      </c>
      <c r="K36" s="40">
        <f t="shared" si="1"/>
        <v>833</v>
      </c>
    </row>
    <row r="37" spans="5:11" s="38" customFormat="1" x14ac:dyDescent="0.25">
      <c r="E37" s="38" t="s">
        <v>560</v>
      </c>
      <c r="F37" s="1" t="s">
        <v>1210</v>
      </c>
      <c r="G37" s="39" t="s">
        <v>926</v>
      </c>
      <c r="H37" s="68">
        <v>8200</v>
      </c>
      <c r="I37" s="78">
        <v>3</v>
      </c>
      <c r="J37" s="43">
        <f t="shared" si="0"/>
        <v>24600</v>
      </c>
      <c r="K37" s="40">
        <f t="shared" si="1"/>
        <v>3</v>
      </c>
    </row>
    <row r="38" spans="5:11" s="38" customFormat="1" x14ac:dyDescent="0.25">
      <c r="E38" s="38" t="s">
        <v>562</v>
      </c>
      <c r="F38" s="1" t="s">
        <v>1211</v>
      </c>
      <c r="G38" s="39" t="s">
        <v>942</v>
      </c>
      <c r="H38" s="68">
        <v>74200</v>
      </c>
      <c r="I38" s="78">
        <v>1</v>
      </c>
      <c r="J38" s="43">
        <f t="shared" si="0"/>
        <v>74200</v>
      </c>
      <c r="K38" s="40">
        <f t="shared" si="1"/>
        <v>1</v>
      </c>
    </row>
    <row r="39" spans="5:11" s="38" customFormat="1" x14ac:dyDescent="0.25">
      <c r="E39" s="38" t="s">
        <v>467</v>
      </c>
      <c r="F39" s="1" t="s">
        <v>1212</v>
      </c>
      <c r="G39" s="39" t="s">
        <v>927</v>
      </c>
      <c r="H39" s="68">
        <v>3800</v>
      </c>
      <c r="I39" s="78">
        <v>2.6</v>
      </c>
      <c r="J39" s="43">
        <f t="shared" si="0"/>
        <v>9880</v>
      </c>
      <c r="K39" s="40">
        <f t="shared" si="1"/>
        <v>2.6</v>
      </c>
    </row>
    <row r="40" spans="5:11" s="38" customFormat="1" ht="30" x14ac:dyDescent="0.25">
      <c r="E40" s="38" t="s">
        <v>469</v>
      </c>
      <c r="F40" s="1" t="s">
        <v>1213</v>
      </c>
      <c r="G40" s="39" t="s">
        <v>927</v>
      </c>
      <c r="H40" s="68">
        <v>2600</v>
      </c>
      <c r="I40" s="78">
        <v>2.85</v>
      </c>
      <c r="J40" s="43">
        <f t="shared" si="0"/>
        <v>7410</v>
      </c>
      <c r="K40" s="40">
        <f t="shared" si="1"/>
        <v>2.85</v>
      </c>
    </row>
    <row r="41" spans="5:11" s="38" customFormat="1" x14ac:dyDescent="0.25">
      <c r="E41" s="38" t="s">
        <v>749</v>
      </c>
      <c r="F41" s="1" t="s">
        <v>1214</v>
      </c>
      <c r="G41" s="39" t="s">
        <v>927</v>
      </c>
      <c r="H41" s="68">
        <v>2300</v>
      </c>
      <c r="I41" s="78">
        <v>9.1999999999999993</v>
      </c>
      <c r="J41" s="43">
        <f t="shared" si="0"/>
        <v>21160</v>
      </c>
      <c r="K41" s="40">
        <f t="shared" si="1"/>
        <v>9.1999999999999993</v>
      </c>
    </row>
    <row r="42" spans="5:11" s="38" customFormat="1" x14ac:dyDescent="0.25">
      <c r="E42" s="38" t="s">
        <v>750</v>
      </c>
      <c r="F42" s="1" t="s">
        <v>1215</v>
      </c>
      <c r="G42" s="39" t="s">
        <v>927</v>
      </c>
      <c r="H42" s="90">
        <v>200</v>
      </c>
      <c r="I42" s="78">
        <v>57.5</v>
      </c>
      <c r="J42" s="43">
        <f t="shared" si="0"/>
        <v>11500</v>
      </c>
      <c r="K42" s="40">
        <f t="shared" si="1"/>
        <v>57.5</v>
      </c>
    </row>
    <row r="43" spans="5:11" s="38" customFormat="1" x14ac:dyDescent="0.25">
      <c r="E43" s="38" t="s">
        <v>1027</v>
      </c>
      <c r="F43" s="1" t="s">
        <v>1216</v>
      </c>
      <c r="G43" s="39" t="s">
        <v>964</v>
      </c>
      <c r="H43" s="90">
        <v>2</v>
      </c>
      <c r="I43" s="78">
        <v>13200</v>
      </c>
      <c r="J43" s="43">
        <f t="shared" si="0"/>
        <v>26400</v>
      </c>
      <c r="K43" s="40">
        <f t="shared" si="1"/>
        <v>13200</v>
      </c>
    </row>
    <row r="44" spans="5:11" s="38" customFormat="1" ht="30" x14ac:dyDescent="0.25">
      <c r="E44" s="38" t="s">
        <v>478</v>
      </c>
      <c r="F44" s="1" t="s">
        <v>1217</v>
      </c>
      <c r="G44" s="39" t="s">
        <v>964</v>
      </c>
      <c r="H44" s="90">
        <v>6</v>
      </c>
      <c r="I44" s="78">
        <v>859</v>
      </c>
      <c r="J44" s="43">
        <f t="shared" si="0"/>
        <v>5154</v>
      </c>
      <c r="K44" s="40">
        <f t="shared" si="1"/>
        <v>859</v>
      </c>
    </row>
    <row r="45" spans="5:11" s="38" customFormat="1" x14ac:dyDescent="0.25">
      <c r="E45" s="38" t="s">
        <v>1218</v>
      </c>
      <c r="F45" s="1" t="s">
        <v>1219</v>
      </c>
      <c r="G45" s="39" t="s">
        <v>964</v>
      </c>
      <c r="H45" s="90">
        <v>3</v>
      </c>
      <c r="I45" s="78">
        <v>5730</v>
      </c>
      <c r="J45" s="43">
        <f t="shared" si="0"/>
        <v>17190</v>
      </c>
      <c r="K45" s="40">
        <f t="shared" si="1"/>
        <v>5730</v>
      </c>
    </row>
    <row r="46" spans="5:11" s="38" customFormat="1" x14ac:dyDescent="0.25">
      <c r="E46" s="95" t="s">
        <v>642</v>
      </c>
      <c r="F46" s="101" t="s">
        <v>1220</v>
      </c>
      <c r="G46" s="96" t="s">
        <v>964</v>
      </c>
      <c r="H46" s="97">
        <v>34</v>
      </c>
      <c r="I46" s="84">
        <v>1150</v>
      </c>
      <c r="J46" s="98">
        <f t="shared" si="0"/>
        <v>39100</v>
      </c>
      <c r="K46" s="99">
        <f t="shared" si="1"/>
        <v>1150</v>
      </c>
    </row>
    <row r="47" spans="5:11" x14ac:dyDescent="0.25">
      <c r="H47" s="35" t="s">
        <v>347</v>
      </c>
      <c r="I47" s="49"/>
      <c r="J47" s="50">
        <f>SUM(J11:J46)</f>
        <v>1155034</v>
      </c>
    </row>
    <row r="51" spans="5:11" ht="18.75" x14ac:dyDescent="0.3">
      <c r="E51" s="112" t="s">
        <v>1221</v>
      </c>
      <c r="F51" s="113"/>
      <c r="G51" s="113"/>
      <c r="H51" s="113"/>
      <c r="I51" s="113"/>
      <c r="J51" s="113"/>
      <c r="K51" s="114"/>
    </row>
    <row r="52" spans="5:11" x14ac:dyDescent="0.25">
      <c r="E52" t="s">
        <v>698</v>
      </c>
      <c r="F52" t="s">
        <v>396</v>
      </c>
      <c r="G52" s="88" t="s">
        <v>416</v>
      </c>
      <c r="H52" s="27">
        <v>19900</v>
      </c>
      <c r="I52" s="57">
        <v>27</v>
      </c>
      <c r="J52" s="102">
        <f>I52*H52</f>
        <v>537300</v>
      </c>
      <c r="K52" s="40">
        <f t="shared" ref="K52:K56" si="2">AVERAGE(I52)</f>
        <v>27</v>
      </c>
    </row>
    <row r="53" spans="5:11" x14ac:dyDescent="0.25">
      <c r="E53" t="s">
        <v>728</v>
      </c>
      <c r="F53" t="s">
        <v>1222</v>
      </c>
      <c r="G53" s="88" t="s">
        <v>416</v>
      </c>
      <c r="H53" s="27">
        <v>4300</v>
      </c>
      <c r="I53" s="57">
        <v>113</v>
      </c>
      <c r="J53" s="102">
        <f t="shared" ref="J53:J56" si="3">I53*H53</f>
        <v>485900</v>
      </c>
      <c r="K53" s="40">
        <f t="shared" si="2"/>
        <v>113</v>
      </c>
    </row>
    <row r="54" spans="5:11" x14ac:dyDescent="0.25">
      <c r="E54" t="s">
        <v>1223</v>
      </c>
      <c r="F54" t="s">
        <v>1224</v>
      </c>
      <c r="G54" s="88" t="s">
        <v>416</v>
      </c>
      <c r="H54" s="27">
        <v>5300</v>
      </c>
      <c r="I54" s="57">
        <v>97</v>
      </c>
      <c r="J54" s="102">
        <f t="shared" si="3"/>
        <v>514100</v>
      </c>
      <c r="K54" s="40">
        <f t="shared" si="2"/>
        <v>97</v>
      </c>
    </row>
    <row r="55" spans="5:11" x14ac:dyDescent="0.25">
      <c r="E55" t="s">
        <v>1225</v>
      </c>
      <c r="F55" t="s">
        <v>1226</v>
      </c>
      <c r="G55" s="88" t="s">
        <v>1232</v>
      </c>
      <c r="H55" s="27">
        <v>5800</v>
      </c>
      <c r="I55" s="57">
        <v>2</v>
      </c>
      <c r="J55" s="102">
        <f t="shared" si="3"/>
        <v>11600</v>
      </c>
      <c r="K55" s="40">
        <f t="shared" si="2"/>
        <v>2</v>
      </c>
    </row>
    <row r="56" spans="5:11" x14ac:dyDescent="0.25">
      <c r="E56" s="13" t="s">
        <v>703</v>
      </c>
      <c r="F56" s="13" t="s">
        <v>730</v>
      </c>
      <c r="G56" s="4" t="s">
        <v>1232</v>
      </c>
      <c r="H56" s="33">
        <v>5800</v>
      </c>
      <c r="I56" s="14">
        <v>3.75</v>
      </c>
      <c r="J56" s="103">
        <f t="shared" si="3"/>
        <v>21750</v>
      </c>
      <c r="K56" s="99">
        <f t="shared" si="2"/>
        <v>3.75</v>
      </c>
    </row>
    <row r="57" spans="5:11" x14ac:dyDescent="0.25">
      <c r="H57" s="35" t="s">
        <v>347</v>
      </c>
      <c r="I57" s="49"/>
      <c r="J57" s="50">
        <f>SUM(J52:J56)</f>
        <v>1570650</v>
      </c>
    </row>
    <row r="61" spans="5:11" ht="18.75" x14ac:dyDescent="0.3">
      <c r="E61" s="112" t="s">
        <v>1227</v>
      </c>
      <c r="F61" s="113"/>
      <c r="G61" s="113"/>
      <c r="H61" s="113"/>
      <c r="I61" s="113"/>
      <c r="J61" s="113"/>
      <c r="K61" s="114"/>
    </row>
    <row r="62" spans="5:11" x14ac:dyDescent="0.25">
      <c r="E62" t="s">
        <v>698</v>
      </c>
      <c r="F62" t="s">
        <v>396</v>
      </c>
      <c r="G62" s="88" t="s">
        <v>416</v>
      </c>
      <c r="H62" s="27">
        <v>10500</v>
      </c>
      <c r="I62" s="57">
        <v>28.85</v>
      </c>
      <c r="J62" s="102">
        <f>I62*H62</f>
        <v>302925</v>
      </c>
      <c r="K62" s="40">
        <f t="shared" ref="K62:K68" si="4">AVERAGE(I62)</f>
        <v>28.85</v>
      </c>
    </row>
    <row r="63" spans="5:11" x14ac:dyDescent="0.25">
      <c r="E63" t="s">
        <v>728</v>
      </c>
      <c r="F63" t="s">
        <v>1222</v>
      </c>
      <c r="G63" s="88" t="s">
        <v>416</v>
      </c>
      <c r="H63" s="89">
        <v>600</v>
      </c>
      <c r="I63" s="57">
        <v>119</v>
      </c>
      <c r="J63" s="102">
        <f t="shared" ref="J63:J68" si="5">I63*H63</f>
        <v>71400</v>
      </c>
      <c r="K63" s="40">
        <f t="shared" si="4"/>
        <v>119</v>
      </c>
    </row>
    <row r="64" spans="5:11" x14ac:dyDescent="0.25">
      <c r="E64" t="s">
        <v>1223</v>
      </c>
      <c r="F64" t="s">
        <v>1224</v>
      </c>
      <c r="G64" s="88" t="s">
        <v>416</v>
      </c>
      <c r="H64" s="27">
        <v>5500</v>
      </c>
      <c r="I64" s="57">
        <v>97</v>
      </c>
      <c r="J64" s="102">
        <f t="shared" si="5"/>
        <v>533500</v>
      </c>
      <c r="K64" s="40">
        <f t="shared" si="4"/>
        <v>97</v>
      </c>
    </row>
    <row r="65" spans="5:11" x14ac:dyDescent="0.25">
      <c r="E65" t="s">
        <v>1066</v>
      </c>
      <c r="F65" t="s">
        <v>1228</v>
      </c>
      <c r="G65" s="88" t="s">
        <v>942</v>
      </c>
      <c r="H65" s="27">
        <v>13880</v>
      </c>
      <c r="I65" s="57">
        <v>100.95</v>
      </c>
      <c r="J65" s="102">
        <f t="shared" si="5"/>
        <v>1401186</v>
      </c>
      <c r="K65" s="40">
        <f t="shared" si="4"/>
        <v>100.95</v>
      </c>
    </row>
    <row r="66" spans="5:11" x14ac:dyDescent="0.25">
      <c r="E66" t="s">
        <v>1229</v>
      </c>
      <c r="F66" t="s">
        <v>1230</v>
      </c>
      <c r="G66" s="88" t="s">
        <v>942</v>
      </c>
      <c r="H66" s="89">
        <v>595</v>
      </c>
      <c r="I66" s="57">
        <v>106</v>
      </c>
      <c r="J66" s="102">
        <f t="shared" si="5"/>
        <v>63070</v>
      </c>
      <c r="K66" s="40">
        <f t="shared" si="4"/>
        <v>106</v>
      </c>
    </row>
    <row r="67" spans="5:11" x14ac:dyDescent="0.25">
      <c r="E67" t="s">
        <v>1225</v>
      </c>
      <c r="F67" t="s">
        <v>1226</v>
      </c>
      <c r="G67" s="88" t="s">
        <v>1232</v>
      </c>
      <c r="H67" s="27">
        <v>5800</v>
      </c>
      <c r="I67" s="57">
        <v>2</v>
      </c>
      <c r="J67" s="102">
        <f t="shared" si="5"/>
        <v>11600</v>
      </c>
      <c r="K67" s="40">
        <f t="shared" si="4"/>
        <v>2</v>
      </c>
    </row>
    <row r="68" spans="5:11" x14ac:dyDescent="0.25">
      <c r="E68" s="13" t="s">
        <v>703</v>
      </c>
      <c r="F68" s="13" t="s">
        <v>730</v>
      </c>
      <c r="G68" s="4" t="s">
        <v>1232</v>
      </c>
      <c r="H68" s="33">
        <v>2500</v>
      </c>
      <c r="I68" s="14">
        <v>3.85</v>
      </c>
      <c r="J68" s="103">
        <f t="shared" si="5"/>
        <v>9625</v>
      </c>
      <c r="K68" s="99">
        <f t="shared" si="4"/>
        <v>3.85</v>
      </c>
    </row>
    <row r="69" spans="5:11" x14ac:dyDescent="0.25">
      <c r="H69" s="35" t="s">
        <v>347</v>
      </c>
      <c r="I69" s="49"/>
      <c r="J69" s="50">
        <f>SUM(J62:J68)</f>
        <v>2393306</v>
      </c>
    </row>
  </sheetData>
  <mergeCells count="3">
    <mergeCell ref="I9:J9"/>
    <mergeCell ref="E51:K51"/>
    <mergeCell ref="E61:K6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4764B-2524-4423-A3E0-74B527E1F17D}">
  <sheetPr codeName="Sheet9"/>
  <dimension ref="A1:O37"/>
  <sheetViews>
    <sheetView workbookViewId="0"/>
  </sheetViews>
  <sheetFormatPr defaultRowHeight="15" x14ac:dyDescent="0.25"/>
  <cols>
    <col min="2" max="2" width="14" customWidth="1"/>
    <col min="3" max="3" width="9.140625" customWidth="1"/>
    <col min="4" max="4" width="16" customWidth="1"/>
    <col min="5" max="5" width="11.140625" customWidth="1"/>
    <col min="6" max="6" width="49.140625" customWidth="1"/>
    <col min="7" max="7" width="9.140625" style="2"/>
    <col min="8" max="8" width="12.5703125" style="2" bestFit="1" customWidth="1"/>
    <col min="9" max="14" width="14.28515625" customWidth="1"/>
    <col min="15" max="15" width="17" bestFit="1" customWidth="1"/>
  </cols>
  <sheetData>
    <row r="1" spans="1:15" ht="15.75" x14ac:dyDescent="0.25">
      <c r="A1" s="6" t="s">
        <v>326</v>
      </c>
      <c r="B1" t="s">
        <v>90</v>
      </c>
      <c r="D1" s="6" t="s">
        <v>323</v>
      </c>
      <c r="E1" t="str">
        <f>VLOOKUP($B$1,Data!$A$2:$E$80,2)</f>
        <v>Sumner</v>
      </c>
    </row>
    <row r="2" spans="1:15" ht="15.75" x14ac:dyDescent="0.25">
      <c r="A2" s="6" t="s">
        <v>325</v>
      </c>
      <c r="B2" t="str">
        <f>VLOOKUP($B$1,Data!$A$2:$E$80,3)</f>
        <v>Gallatin</v>
      </c>
      <c r="D2" s="6" t="s">
        <v>322</v>
      </c>
      <c r="E2" t="str">
        <f>VLOOKUP($B$1,Data!$A$2:$E$80,5)</f>
        <v>Middle</v>
      </c>
    </row>
    <row r="3" spans="1:15" ht="15.75" x14ac:dyDescent="0.25">
      <c r="A3" s="6" t="s">
        <v>324</v>
      </c>
      <c r="B3" t="str">
        <f>VLOOKUP($B$1,Data!$A$2:$E$80,4)</f>
        <v>Music City Executive</v>
      </c>
    </row>
    <row r="5" spans="1:15" ht="15.75" x14ac:dyDescent="0.25">
      <c r="A5" s="6" t="s">
        <v>321</v>
      </c>
      <c r="C5" t="str">
        <f>Index!D7</f>
        <v>T-Hangar and Apron</v>
      </c>
    </row>
    <row r="6" spans="1:15" ht="15.75" x14ac:dyDescent="0.25">
      <c r="A6" s="6" t="s">
        <v>327</v>
      </c>
      <c r="B6" t="str">
        <f>Index!E7</f>
        <v>41-555-0140-20</v>
      </c>
    </row>
    <row r="7" spans="1:15" ht="15.75" x14ac:dyDescent="0.25">
      <c r="A7" s="6" t="s">
        <v>320</v>
      </c>
      <c r="B7" s="7">
        <v>43475</v>
      </c>
    </row>
    <row r="9" spans="1:15" x14ac:dyDescent="0.25">
      <c r="E9" s="8" t="s">
        <v>306</v>
      </c>
      <c r="F9" s="8" t="s">
        <v>307</v>
      </c>
      <c r="G9" s="2" t="s">
        <v>308</v>
      </c>
      <c r="H9" s="16" t="s">
        <v>309</v>
      </c>
      <c r="I9" s="107" t="s">
        <v>514</v>
      </c>
      <c r="J9" s="106"/>
      <c r="K9" s="107" t="s">
        <v>515</v>
      </c>
      <c r="L9" s="106"/>
      <c r="M9" s="107" t="s">
        <v>516</v>
      </c>
      <c r="N9" s="106"/>
      <c r="O9" s="5" t="s">
        <v>319</v>
      </c>
    </row>
    <row r="10" spans="1:15" x14ac:dyDescent="0.25">
      <c r="H10" s="16"/>
      <c r="I10" s="24" t="s">
        <v>315</v>
      </c>
      <c r="J10" s="25" t="s">
        <v>316</v>
      </c>
      <c r="K10" s="24" t="s">
        <v>315</v>
      </c>
      <c r="L10" s="25" t="s">
        <v>316</v>
      </c>
      <c r="M10" s="24" t="s">
        <v>315</v>
      </c>
      <c r="N10" s="25" t="s">
        <v>316</v>
      </c>
    </row>
    <row r="11" spans="1:15" ht="15" customHeight="1" x14ac:dyDescent="0.25">
      <c r="E11" s="2">
        <v>1</v>
      </c>
      <c r="F11" t="s">
        <v>490</v>
      </c>
      <c r="G11" s="2" t="s">
        <v>313</v>
      </c>
      <c r="H11" s="55">
        <v>1</v>
      </c>
      <c r="I11" s="20">
        <v>159950</v>
      </c>
      <c r="J11" s="21">
        <f>I11*$H11</f>
        <v>159950</v>
      </c>
      <c r="K11" s="20">
        <v>236000</v>
      </c>
      <c r="L11" s="21">
        <f>K11*$H11</f>
        <v>236000</v>
      </c>
      <c r="M11" s="20">
        <v>309000</v>
      </c>
      <c r="N11" s="21">
        <f>M11*$H11</f>
        <v>309000</v>
      </c>
      <c r="O11" s="30">
        <f>AVERAGE(I11,K11,M11)</f>
        <v>234983.33333333334</v>
      </c>
    </row>
    <row r="12" spans="1:15" x14ac:dyDescent="0.25">
      <c r="E12" s="2">
        <v>2</v>
      </c>
      <c r="F12" t="s">
        <v>491</v>
      </c>
      <c r="G12" s="2" t="s">
        <v>345</v>
      </c>
      <c r="H12" s="55">
        <v>12</v>
      </c>
      <c r="I12" s="20">
        <v>1470</v>
      </c>
      <c r="J12" s="21">
        <f t="shared" ref="J12:J36" si="0">I12*$H12</f>
        <v>17640</v>
      </c>
      <c r="K12" s="20">
        <v>1600</v>
      </c>
      <c r="L12" s="21">
        <f t="shared" ref="L12:L36" si="1">K12*$H12</f>
        <v>19200</v>
      </c>
      <c r="M12" s="20">
        <v>1450</v>
      </c>
      <c r="N12" s="21">
        <f t="shared" ref="N12:N36" si="2">M12*$H12</f>
        <v>17400</v>
      </c>
      <c r="O12" s="30">
        <f t="shared" ref="O12:O36" si="3">AVERAGE(I12,K12,M12)</f>
        <v>1506.6666666666667</v>
      </c>
    </row>
    <row r="13" spans="1:15" s="38" customFormat="1" ht="30" x14ac:dyDescent="0.25">
      <c r="E13" s="39">
        <v>3</v>
      </c>
      <c r="F13" s="1" t="s">
        <v>506</v>
      </c>
      <c r="G13" s="39" t="s">
        <v>313</v>
      </c>
      <c r="H13" s="55">
        <v>1</v>
      </c>
      <c r="I13" s="42">
        <v>11200</v>
      </c>
      <c r="J13" s="43">
        <f t="shared" si="0"/>
        <v>11200</v>
      </c>
      <c r="K13" s="42">
        <v>13000</v>
      </c>
      <c r="L13" s="43">
        <f t="shared" si="1"/>
        <v>13000</v>
      </c>
      <c r="M13" s="42">
        <v>12075</v>
      </c>
      <c r="N13" s="43">
        <f t="shared" si="2"/>
        <v>12075</v>
      </c>
      <c r="O13" s="40">
        <f t="shared" si="3"/>
        <v>12091.666666666666</v>
      </c>
    </row>
    <row r="14" spans="1:15" s="38" customFormat="1" x14ac:dyDescent="0.25">
      <c r="E14" s="39">
        <v>4</v>
      </c>
      <c r="F14" s="38" t="s">
        <v>492</v>
      </c>
      <c r="G14" s="39" t="s">
        <v>345</v>
      </c>
      <c r="H14" s="55">
        <v>10</v>
      </c>
      <c r="I14" s="42">
        <v>240</v>
      </c>
      <c r="J14" s="43">
        <f t="shared" si="0"/>
        <v>2400</v>
      </c>
      <c r="K14" s="42">
        <v>450</v>
      </c>
      <c r="L14" s="43">
        <f t="shared" si="1"/>
        <v>4500</v>
      </c>
      <c r="M14" s="42">
        <v>730</v>
      </c>
      <c r="N14" s="43">
        <f t="shared" si="2"/>
        <v>7300</v>
      </c>
      <c r="O14" s="40">
        <f t="shared" si="3"/>
        <v>473.33333333333331</v>
      </c>
    </row>
    <row r="15" spans="1:15" s="38" customFormat="1" ht="30" x14ac:dyDescent="0.25">
      <c r="E15" s="39">
        <v>5</v>
      </c>
      <c r="F15" s="1" t="s">
        <v>507</v>
      </c>
      <c r="G15" s="39" t="s">
        <v>345</v>
      </c>
      <c r="H15" s="55">
        <v>24</v>
      </c>
      <c r="I15" s="42">
        <v>1810</v>
      </c>
      <c r="J15" s="43">
        <f t="shared" si="0"/>
        <v>43440</v>
      </c>
      <c r="K15" s="42">
        <v>2000</v>
      </c>
      <c r="L15" s="43">
        <f t="shared" si="1"/>
        <v>48000</v>
      </c>
      <c r="M15" s="42">
        <v>1970</v>
      </c>
      <c r="N15" s="43">
        <f t="shared" si="2"/>
        <v>47280</v>
      </c>
      <c r="O15" s="40">
        <f t="shared" si="3"/>
        <v>1926.6666666666667</v>
      </c>
    </row>
    <row r="16" spans="1:15" s="38" customFormat="1" x14ac:dyDescent="0.25">
      <c r="E16" s="39">
        <v>6</v>
      </c>
      <c r="F16" s="38" t="s">
        <v>493</v>
      </c>
      <c r="G16" s="39" t="s">
        <v>414</v>
      </c>
      <c r="H16" s="55">
        <v>2136</v>
      </c>
      <c r="I16" s="42">
        <v>20</v>
      </c>
      <c r="J16" s="43">
        <f t="shared" si="0"/>
        <v>42720</v>
      </c>
      <c r="K16" s="42">
        <v>24</v>
      </c>
      <c r="L16" s="43">
        <f t="shared" si="1"/>
        <v>51264</v>
      </c>
      <c r="M16" s="42">
        <v>27</v>
      </c>
      <c r="N16" s="43">
        <f t="shared" si="2"/>
        <v>57672</v>
      </c>
      <c r="O16" s="40">
        <f t="shared" si="3"/>
        <v>23.666666666666668</v>
      </c>
    </row>
    <row r="17" spans="5:15" s="38" customFormat="1" x14ac:dyDescent="0.25">
      <c r="E17" s="39">
        <v>7</v>
      </c>
      <c r="F17" s="38" t="s">
        <v>494</v>
      </c>
      <c r="G17" s="39" t="s">
        <v>416</v>
      </c>
      <c r="H17" s="55">
        <v>642</v>
      </c>
      <c r="I17" s="42">
        <v>121.5</v>
      </c>
      <c r="J17" s="43">
        <f t="shared" si="0"/>
        <v>78003</v>
      </c>
      <c r="K17" s="42">
        <v>139</v>
      </c>
      <c r="L17" s="43">
        <f t="shared" si="1"/>
        <v>89238</v>
      </c>
      <c r="M17" s="42">
        <v>125</v>
      </c>
      <c r="N17" s="43">
        <f t="shared" si="2"/>
        <v>80250</v>
      </c>
      <c r="O17" s="40">
        <f t="shared" si="3"/>
        <v>128.5</v>
      </c>
    </row>
    <row r="18" spans="5:15" s="38" customFormat="1" x14ac:dyDescent="0.25">
      <c r="E18" s="39">
        <v>8</v>
      </c>
      <c r="F18" s="38" t="s">
        <v>495</v>
      </c>
      <c r="G18" s="39" t="s">
        <v>416</v>
      </c>
      <c r="H18" s="55">
        <v>254</v>
      </c>
      <c r="I18" s="42">
        <v>142.55000000000001</v>
      </c>
      <c r="J18" s="43">
        <f t="shared" si="0"/>
        <v>36207.700000000004</v>
      </c>
      <c r="K18" s="42">
        <v>158</v>
      </c>
      <c r="L18" s="43">
        <f t="shared" si="1"/>
        <v>40132</v>
      </c>
      <c r="M18" s="42">
        <v>175</v>
      </c>
      <c r="N18" s="43">
        <f t="shared" si="2"/>
        <v>44450</v>
      </c>
      <c r="O18" s="40">
        <f t="shared" si="3"/>
        <v>158.51666666666668</v>
      </c>
    </row>
    <row r="19" spans="5:15" s="38" customFormat="1" ht="30" x14ac:dyDescent="0.25">
      <c r="E19" s="39">
        <v>9</v>
      </c>
      <c r="F19" s="1" t="s">
        <v>508</v>
      </c>
      <c r="G19" s="39" t="s">
        <v>312</v>
      </c>
      <c r="H19" s="55">
        <v>1521</v>
      </c>
      <c r="I19" s="42">
        <v>3</v>
      </c>
      <c r="J19" s="43">
        <f t="shared" si="0"/>
        <v>4563</v>
      </c>
      <c r="K19" s="42">
        <v>3</v>
      </c>
      <c r="L19" s="43">
        <f t="shared" si="1"/>
        <v>4563</v>
      </c>
      <c r="M19" s="42">
        <v>3.18</v>
      </c>
      <c r="N19" s="43">
        <f t="shared" si="2"/>
        <v>4836.7800000000007</v>
      </c>
      <c r="O19" s="40">
        <f t="shared" si="3"/>
        <v>3.06</v>
      </c>
    </row>
    <row r="20" spans="5:15" s="38" customFormat="1" ht="60" x14ac:dyDescent="0.25">
      <c r="E20" s="39">
        <v>10</v>
      </c>
      <c r="F20" s="1" t="s">
        <v>509</v>
      </c>
      <c r="G20" s="39" t="s">
        <v>312</v>
      </c>
      <c r="H20" s="55">
        <v>1521</v>
      </c>
      <c r="I20" s="42">
        <v>2</v>
      </c>
      <c r="J20" s="43">
        <f t="shared" si="0"/>
        <v>3042</v>
      </c>
      <c r="K20" s="42">
        <v>2</v>
      </c>
      <c r="L20" s="43">
        <f t="shared" si="1"/>
        <v>3042</v>
      </c>
      <c r="M20" s="42">
        <v>1.76</v>
      </c>
      <c r="N20" s="43">
        <f t="shared" si="2"/>
        <v>2676.96</v>
      </c>
      <c r="O20" s="40">
        <f t="shared" si="3"/>
        <v>1.92</v>
      </c>
    </row>
    <row r="21" spans="5:15" s="38" customFormat="1" ht="30" x14ac:dyDescent="0.25">
      <c r="E21" s="39">
        <v>11</v>
      </c>
      <c r="F21" s="1" t="s">
        <v>510</v>
      </c>
      <c r="G21" s="39" t="s">
        <v>312</v>
      </c>
      <c r="H21" s="55">
        <v>1432</v>
      </c>
      <c r="I21" s="42">
        <v>2</v>
      </c>
      <c r="J21" s="43">
        <f t="shared" si="0"/>
        <v>2864</v>
      </c>
      <c r="K21" s="42">
        <v>2</v>
      </c>
      <c r="L21" s="43">
        <f t="shared" si="1"/>
        <v>2864</v>
      </c>
      <c r="M21" s="42">
        <v>2.12</v>
      </c>
      <c r="N21" s="43">
        <f t="shared" si="2"/>
        <v>3035.84</v>
      </c>
      <c r="O21" s="40">
        <f t="shared" si="3"/>
        <v>2.04</v>
      </c>
    </row>
    <row r="22" spans="5:15" s="38" customFormat="1" ht="30" x14ac:dyDescent="0.25">
      <c r="E22" s="39">
        <v>12</v>
      </c>
      <c r="F22" s="1" t="s">
        <v>511</v>
      </c>
      <c r="G22" s="39" t="s">
        <v>312</v>
      </c>
      <c r="H22" s="55">
        <v>1432</v>
      </c>
      <c r="I22" s="42">
        <v>9</v>
      </c>
      <c r="J22" s="43">
        <f t="shared" si="0"/>
        <v>12888</v>
      </c>
      <c r="K22" s="42">
        <v>10</v>
      </c>
      <c r="L22" s="43">
        <f t="shared" si="1"/>
        <v>14320</v>
      </c>
      <c r="M22" s="42">
        <v>9.8800000000000008</v>
      </c>
      <c r="N22" s="43">
        <f t="shared" si="2"/>
        <v>14148.160000000002</v>
      </c>
      <c r="O22" s="40">
        <f t="shared" si="3"/>
        <v>9.6266666666666669</v>
      </c>
    </row>
    <row r="23" spans="5:15" s="38" customFormat="1" ht="30" x14ac:dyDescent="0.25">
      <c r="E23" s="39">
        <v>13</v>
      </c>
      <c r="F23" s="1" t="s">
        <v>512</v>
      </c>
      <c r="G23" s="39" t="s">
        <v>312</v>
      </c>
      <c r="H23" s="55">
        <v>89</v>
      </c>
      <c r="I23" s="42">
        <v>50</v>
      </c>
      <c r="J23" s="43">
        <f t="shared" si="0"/>
        <v>4450</v>
      </c>
      <c r="K23" s="42">
        <v>64</v>
      </c>
      <c r="L23" s="43">
        <f t="shared" si="1"/>
        <v>5696</v>
      </c>
      <c r="M23" s="42">
        <v>57.25</v>
      </c>
      <c r="N23" s="43">
        <f t="shared" si="2"/>
        <v>5095.25</v>
      </c>
      <c r="O23" s="40">
        <f t="shared" si="3"/>
        <v>57.083333333333336</v>
      </c>
    </row>
    <row r="24" spans="5:15" s="38" customFormat="1" ht="45" x14ac:dyDescent="0.25">
      <c r="E24" s="39">
        <v>14</v>
      </c>
      <c r="F24" s="1" t="s">
        <v>513</v>
      </c>
      <c r="G24" s="39" t="s">
        <v>345</v>
      </c>
      <c r="H24" s="55">
        <v>2</v>
      </c>
      <c r="I24" s="42">
        <v>12</v>
      </c>
      <c r="J24" s="43">
        <f t="shared" si="0"/>
        <v>24</v>
      </c>
      <c r="K24" s="42">
        <v>1370</v>
      </c>
      <c r="L24" s="43">
        <f t="shared" si="1"/>
        <v>2740</v>
      </c>
      <c r="M24" s="42">
        <v>1375</v>
      </c>
      <c r="N24" s="43">
        <f t="shared" si="2"/>
        <v>2750</v>
      </c>
      <c r="O24" s="40">
        <f t="shared" si="3"/>
        <v>919</v>
      </c>
    </row>
    <row r="25" spans="5:15" x14ac:dyDescent="0.25">
      <c r="E25" s="2">
        <v>15</v>
      </c>
      <c r="F25" t="s">
        <v>392</v>
      </c>
      <c r="G25" s="2" t="s">
        <v>415</v>
      </c>
      <c r="H25" s="55">
        <v>29503</v>
      </c>
      <c r="I25" s="20">
        <v>17.600000000000001</v>
      </c>
      <c r="J25" s="21">
        <f t="shared" si="0"/>
        <v>519252.80000000005</v>
      </c>
      <c r="K25" s="20">
        <v>13</v>
      </c>
      <c r="L25" s="21">
        <f t="shared" si="1"/>
        <v>383539</v>
      </c>
      <c r="M25" s="20">
        <v>16.899999999999999</v>
      </c>
      <c r="N25" s="21">
        <f t="shared" si="2"/>
        <v>498600.69999999995</v>
      </c>
      <c r="O25" s="30">
        <f t="shared" si="3"/>
        <v>15.833333333333334</v>
      </c>
    </row>
    <row r="26" spans="5:15" x14ac:dyDescent="0.25">
      <c r="E26" s="2">
        <v>16</v>
      </c>
      <c r="F26" t="s">
        <v>496</v>
      </c>
      <c r="G26" s="2" t="s">
        <v>415</v>
      </c>
      <c r="H26" s="55">
        <v>200</v>
      </c>
      <c r="I26" s="20">
        <v>170</v>
      </c>
      <c r="J26" s="21">
        <f t="shared" si="0"/>
        <v>34000</v>
      </c>
      <c r="K26" s="20">
        <v>80</v>
      </c>
      <c r="L26" s="21">
        <f t="shared" si="1"/>
        <v>16000</v>
      </c>
      <c r="M26" s="20">
        <v>145</v>
      </c>
      <c r="N26" s="21">
        <f t="shared" si="2"/>
        <v>29000</v>
      </c>
      <c r="O26" s="30">
        <f t="shared" si="3"/>
        <v>131.66666666666666</v>
      </c>
    </row>
    <row r="27" spans="5:15" x14ac:dyDescent="0.25">
      <c r="E27" s="2">
        <v>17</v>
      </c>
      <c r="F27" t="s">
        <v>497</v>
      </c>
      <c r="G27" s="2" t="s">
        <v>415</v>
      </c>
      <c r="H27" s="55">
        <v>3000</v>
      </c>
      <c r="I27" s="20">
        <v>20</v>
      </c>
      <c r="J27" s="21">
        <f t="shared" si="0"/>
        <v>60000</v>
      </c>
      <c r="K27" s="20">
        <v>13</v>
      </c>
      <c r="L27" s="21">
        <f t="shared" si="1"/>
        <v>39000</v>
      </c>
      <c r="M27" s="20">
        <v>47.5</v>
      </c>
      <c r="N27" s="21">
        <f t="shared" si="2"/>
        <v>142500</v>
      </c>
      <c r="O27" s="30">
        <f t="shared" si="3"/>
        <v>26.833333333333332</v>
      </c>
    </row>
    <row r="28" spans="5:15" x14ac:dyDescent="0.25">
      <c r="E28" s="2">
        <v>18</v>
      </c>
      <c r="F28" t="s">
        <v>498</v>
      </c>
      <c r="G28" s="2" t="s">
        <v>313</v>
      </c>
      <c r="H28" s="55">
        <v>1</v>
      </c>
      <c r="I28" s="20">
        <v>14000</v>
      </c>
      <c r="J28" s="21">
        <f t="shared" si="0"/>
        <v>14000</v>
      </c>
      <c r="K28" s="20">
        <v>33000</v>
      </c>
      <c r="L28" s="21">
        <f t="shared" si="1"/>
        <v>33000</v>
      </c>
      <c r="M28" s="20">
        <v>45000</v>
      </c>
      <c r="N28" s="21">
        <f t="shared" si="2"/>
        <v>45000</v>
      </c>
      <c r="O28" s="30">
        <f t="shared" si="3"/>
        <v>30666.666666666668</v>
      </c>
    </row>
    <row r="29" spans="5:15" x14ac:dyDescent="0.25">
      <c r="E29" s="2">
        <v>19</v>
      </c>
      <c r="F29" t="s">
        <v>499</v>
      </c>
      <c r="G29" s="2" t="s">
        <v>414</v>
      </c>
      <c r="H29" s="55">
        <v>7837</v>
      </c>
      <c r="I29" s="20">
        <v>9</v>
      </c>
      <c r="J29" s="21">
        <f t="shared" si="0"/>
        <v>70533</v>
      </c>
      <c r="K29" s="20">
        <v>6</v>
      </c>
      <c r="L29" s="21">
        <f t="shared" si="1"/>
        <v>47022</v>
      </c>
      <c r="M29" s="20">
        <v>6.33</v>
      </c>
      <c r="N29" s="21">
        <f t="shared" si="2"/>
        <v>49608.21</v>
      </c>
      <c r="O29" s="30">
        <f t="shared" si="3"/>
        <v>7.1099999999999994</v>
      </c>
    </row>
    <row r="30" spans="5:15" x14ac:dyDescent="0.25">
      <c r="E30" s="2">
        <v>20</v>
      </c>
      <c r="F30" t="s">
        <v>500</v>
      </c>
      <c r="G30" s="2" t="s">
        <v>416</v>
      </c>
      <c r="H30" s="55">
        <v>289</v>
      </c>
      <c r="I30" s="20">
        <v>190</v>
      </c>
      <c r="J30" s="21">
        <f t="shared" si="0"/>
        <v>54910</v>
      </c>
      <c r="K30" s="20">
        <v>213</v>
      </c>
      <c r="L30" s="21">
        <f t="shared" si="1"/>
        <v>61557</v>
      </c>
      <c r="M30" s="20">
        <v>235.53</v>
      </c>
      <c r="N30" s="21">
        <f t="shared" si="2"/>
        <v>68068.17</v>
      </c>
      <c r="O30" s="30">
        <f t="shared" si="3"/>
        <v>212.84333333333333</v>
      </c>
    </row>
    <row r="31" spans="5:15" x14ac:dyDescent="0.25">
      <c r="E31" s="2">
        <v>21</v>
      </c>
      <c r="F31" t="s">
        <v>501</v>
      </c>
      <c r="G31" s="2" t="s">
        <v>414</v>
      </c>
      <c r="H31" s="55">
        <v>7779</v>
      </c>
      <c r="I31" s="20">
        <v>76.400000000000006</v>
      </c>
      <c r="J31" s="21">
        <f t="shared" si="0"/>
        <v>594315.60000000009</v>
      </c>
      <c r="K31" s="20">
        <v>89</v>
      </c>
      <c r="L31" s="21">
        <f t="shared" si="1"/>
        <v>692331</v>
      </c>
      <c r="M31" s="20">
        <v>78.05</v>
      </c>
      <c r="N31" s="21">
        <f t="shared" si="2"/>
        <v>607150.94999999995</v>
      </c>
      <c r="O31" s="30">
        <f t="shared" si="3"/>
        <v>81.149999999999991</v>
      </c>
    </row>
    <row r="32" spans="5:15" x14ac:dyDescent="0.25">
      <c r="E32" s="2">
        <v>22</v>
      </c>
      <c r="F32" t="s">
        <v>502</v>
      </c>
      <c r="G32" s="2" t="s">
        <v>312</v>
      </c>
      <c r="H32" s="55">
        <v>112</v>
      </c>
      <c r="I32" s="20">
        <v>300</v>
      </c>
      <c r="J32" s="21">
        <f t="shared" si="0"/>
        <v>33600</v>
      </c>
      <c r="K32" s="20">
        <v>110</v>
      </c>
      <c r="L32" s="21">
        <f t="shared" si="1"/>
        <v>12320</v>
      </c>
      <c r="M32" s="20">
        <v>185</v>
      </c>
      <c r="N32" s="21">
        <f t="shared" si="2"/>
        <v>20720</v>
      </c>
      <c r="O32" s="30">
        <f t="shared" si="3"/>
        <v>198.33333333333334</v>
      </c>
    </row>
    <row r="33" spans="5:15" x14ac:dyDescent="0.25">
      <c r="E33" s="2">
        <v>23</v>
      </c>
      <c r="F33" t="s">
        <v>503</v>
      </c>
      <c r="G33" s="2" t="s">
        <v>345</v>
      </c>
      <c r="H33" s="55">
        <v>2</v>
      </c>
      <c r="I33" s="20">
        <v>2096</v>
      </c>
      <c r="J33" s="21">
        <f t="shared" si="0"/>
        <v>4192</v>
      </c>
      <c r="K33" s="20">
        <v>4000</v>
      </c>
      <c r="L33" s="21">
        <f t="shared" si="1"/>
        <v>8000</v>
      </c>
      <c r="M33" s="20">
        <v>3010</v>
      </c>
      <c r="N33" s="21">
        <f t="shared" si="2"/>
        <v>6020</v>
      </c>
      <c r="O33" s="30">
        <f t="shared" si="3"/>
        <v>3035.3333333333335</v>
      </c>
    </row>
    <row r="34" spans="5:15" x14ac:dyDescent="0.25">
      <c r="E34" s="2">
        <v>24</v>
      </c>
      <c r="F34" t="s">
        <v>504</v>
      </c>
      <c r="G34" s="2" t="s">
        <v>418</v>
      </c>
      <c r="H34" s="55">
        <v>198</v>
      </c>
      <c r="I34" s="20">
        <v>8.9</v>
      </c>
      <c r="J34" s="21">
        <f t="shared" si="0"/>
        <v>1762.2</v>
      </c>
      <c r="K34" s="20">
        <v>12</v>
      </c>
      <c r="L34" s="21">
        <f t="shared" si="1"/>
        <v>2376</v>
      </c>
      <c r="M34" s="20">
        <v>12</v>
      </c>
      <c r="N34" s="21">
        <f t="shared" si="2"/>
        <v>2376</v>
      </c>
      <c r="O34" s="30">
        <f t="shared" si="3"/>
        <v>10.966666666666667</v>
      </c>
    </row>
    <row r="35" spans="5:15" x14ac:dyDescent="0.25">
      <c r="E35" s="2">
        <v>25</v>
      </c>
      <c r="F35" t="s">
        <v>505</v>
      </c>
      <c r="G35" s="2" t="s">
        <v>311</v>
      </c>
      <c r="H35" s="55">
        <v>12</v>
      </c>
      <c r="I35" s="20">
        <v>1630</v>
      </c>
      <c r="J35" s="21">
        <f t="shared" si="0"/>
        <v>19560</v>
      </c>
      <c r="K35" s="20">
        <v>3000</v>
      </c>
      <c r="L35" s="21">
        <f t="shared" si="1"/>
        <v>36000</v>
      </c>
      <c r="M35" s="20">
        <v>2000</v>
      </c>
      <c r="N35" s="21">
        <f t="shared" si="2"/>
        <v>24000</v>
      </c>
      <c r="O35" s="30">
        <f t="shared" si="3"/>
        <v>2210</v>
      </c>
    </row>
    <row r="36" spans="5:15" x14ac:dyDescent="0.25">
      <c r="E36" s="4">
        <v>26</v>
      </c>
      <c r="F36" s="13" t="s">
        <v>410</v>
      </c>
      <c r="G36" s="4" t="s">
        <v>414</v>
      </c>
      <c r="H36" s="56">
        <v>647</v>
      </c>
      <c r="I36" s="22">
        <v>11.3</v>
      </c>
      <c r="J36" s="23">
        <f t="shared" si="0"/>
        <v>7311.1</v>
      </c>
      <c r="K36" s="22">
        <v>10</v>
      </c>
      <c r="L36" s="23">
        <f t="shared" si="1"/>
        <v>6470</v>
      </c>
      <c r="M36" s="22">
        <v>13.35</v>
      </c>
      <c r="N36" s="23">
        <f t="shared" si="2"/>
        <v>8637.4499999999989</v>
      </c>
      <c r="O36" s="36">
        <f t="shared" si="3"/>
        <v>11.549999999999999</v>
      </c>
    </row>
    <row r="37" spans="5:15" s="5" customFormat="1" x14ac:dyDescent="0.25">
      <c r="G37" s="35"/>
      <c r="H37" s="35" t="s">
        <v>347</v>
      </c>
      <c r="J37" s="31">
        <f>SUM(J11:J36)</f>
        <v>1832828.4000000001</v>
      </c>
      <c r="L37" s="31">
        <f>SUM(L11:L36)</f>
        <v>1872174</v>
      </c>
      <c r="N37" s="31">
        <f>SUM(N11:N36)</f>
        <v>2109651.4699999997</v>
      </c>
    </row>
  </sheetData>
  <mergeCells count="3">
    <mergeCell ref="I9:J9"/>
    <mergeCell ref="K9:L9"/>
    <mergeCell ref="M9:N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8F301-10C8-405D-B175-FF70D3565329}">
  <sheetPr codeName="Sheet3"/>
  <dimension ref="A1:E80"/>
  <sheetViews>
    <sheetView workbookViewId="0">
      <selection activeCell="D57" sqref="D57"/>
    </sheetView>
  </sheetViews>
  <sheetFormatPr defaultRowHeight="15" x14ac:dyDescent="0.25"/>
  <cols>
    <col min="1" max="1" width="13.42578125" bestFit="1" customWidth="1"/>
    <col min="2" max="2" width="14.28515625" bestFit="1" customWidth="1"/>
    <col min="3" max="3" width="29.28515625" customWidth="1"/>
    <col min="4" max="4" width="43.140625" customWidth="1"/>
  </cols>
  <sheetData>
    <row r="1" spans="1:5" s="2" customFormat="1" x14ac:dyDescent="0.25">
      <c r="A1" s="4" t="s">
        <v>0</v>
      </c>
      <c r="B1" s="4" t="s">
        <v>8</v>
      </c>
      <c r="C1" s="4" t="s">
        <v>4</v>
      </c>
      <c r="D1" s="4" t="s">
        <v>5</v>
      </c>
      <c r="E1" s="4" t="s">
        <v>9</v>
      </c>
    </row>
    <row r="2" spans="1:5" x14ac:dyDescent="0.25">
      <c r="A2" s="3" t="s">
        <v>10</v>
      </c>
      <c r="B2" t="s">
        <v>91</v>
      </c>
      <c r="C2" t="s">
        <v>92</v>
      </c>
      <c r="D2" t="s">
        <v>93</v>
      </c>
      <c r="E2" t="s">
        <v>87</v>
      </c>
    </row>
    <row r="3" spans="1:5" x14ac:dyDescent="0.25">
      <c r="A3" s="3" t="s">
        <v>12</v>
      </c>
      <c r="B3" t="s">
        <v>94</v>
      </c>
      <c r="C3" t="s">
        <v>95</v>
      </c>
      <c r="D3" t="s">
        <v>95</v>
      </c>
      <c r="E3" t="s">
        <v>88</v>
      </c>
    </row>
    <row r="4" spans="1:5" x14ac:dyDescent="0.25">
      <c r="A4" s="3" t="s">
        <v>1</v>
      </c>
      <c r="B4" t="s">
        <v>96</v>
      </c>
      <c r="C4" t="s">
        <v>2</v>
      </c>
      <c r="D4" t="s">
        <v>97</v>
      </c>
      <c r="E4" t="s">
        <v>88</v>
      </c>
    </row>
    <row r="5" spans="1:5" x14ac:dyDescent="0.25">
      <c r="A5" s="3" t="s">
        <v>13</v>
      </c>
      <c r="B5" t="s">
        <v>98</v>
      </c>
      <c r="C5" t="s">
        <v>99</v>
      </c>
      <c r="D5" t="s">
        <v>100</v>
      </c>
      <c r="E5" t="s">
        <v>89</v>
      </c>
    </row>
    <row r="6" spans="1:5" x14ac:dyDescent="0.25">
      <c r="A6" s="3" t="s">
        <v>14</v>
      </c>
      <c r="B6" t="s">
        <v>101</v>
      </c>
      <c r="C6" t="s">
        <v>102</v>
      </c>
      <c r="D6" t="s">
        <v>103</v>
      </c>
      <c r="E6" t="s">
        <v>87</v>
      </c>
    </row>
    <row r="7" spans="1:5" x14ac:dyDescent="0.25">
      <c r="A7" s="3" t="s">
        <v>15</v>
      </c>
      <c r="B7" t="s">
        <v>104</v>
      </c>
      <c r="C7" t="s">
        <v>105</v>
      </c>
      <c r="D7" t="s">
        <v>106</v>
      </c>
      <c r="E7" t="s">
        <v>89</v>
      </c>
    </row>
    <row r="8" spans="1:5" x14ac:dyDescent="0.25">
      <c r="A8" s="3" t="s">
        <v>16</v>
      </c>
      <c r="B8" t="s">
        <v>107</v>
      </c>
      <c r="C8" t="s">
        <v>108</v>
      </c>
      <c r="D8" t="s">
        <v>109</v>
      </c>
      <c r="E8" t="s">
        <v>87</v>
      </c>
    </row>
    <row r="9" spans="1:5" x14ac:dyDescent="0.25">
      <c r="A9" s="3" t="s">
        <v>17</v>
      </c>
      <c r="B9" t="s">
        <v>110</v>
      </c>
      <c r="C9" t="s">
        <v>111</v>
      </c>
      <c r="D9" t="s">
        <v>112</v>
      </c>
      <c r="E9" t="s">
        <v>88</v>
      </c>
    </row>
    <row r="10" spans="1:5" x14ac:dyDescent="0.25">
      <c r="A10" s="3" t="s">
        <v>18</v>
      </c>
      <c r="B10" t="s">
        <v>113</v>
      </c>
      <c r="C10" t="s">
        <v>114</v>
      </c>
      <c r="D10" t="s">
        <v>115</v>
      </c>
      <c r="E10" t="s">
        <v>88</v>
      </c>
    </row>
    <row r="11" spans="1:5" x14ac:dyDescent="0.25">
      <c r="A11" s="3" t="s">
        <v>19</v>
      </c>
      <c r="B11" t="s">
        <v>116</v>
      </c>
      <c r="C11" t="s">
        <v>117</v>
      </c>
      <c r="D11" t="s">
        <v>118</v>
      </c>
      <c r="E11" t="s">
        <v>87</v>
      </c>
    </row>
    <row r="12" spans="1:5" x14ac:dyDescent="0.25">
      <c r="A12" s="3" t="s">
        <v>20</v>
      </c>
      <c r="B12" t="s">
        <v>119</v>
      </c>
      <c r="C12" t="s">
        <v>120</v>
      </c>
      <c r="D12" t="s">
        <v>121</v>
      </c>
      <c r="E12" t="s">
        <v>87</v>
      </c>
    </row>
    <row r="13" spans="1:5" x14ac:dyDescent="0.25">
      <c r="A13" s="3" t="s">
        <v>21</v>
      </c>
      <c r="B13" t="s">
        <v>122</v>
      </c>
      <c r="C13" t="s">
        <v>123</v>
      </c>
      <c r="D13" t="s">
        <v>124</v>
      </c>
      <c r="E13" t="s">
        <v>88</v>
      </c>
    </row>
    <row r="14" spans="1:5" x14ac:dyDescent="0.25">
      <c r="A14" s="3" t="s">
        <v>22</v>
      </c>
      <c r="B14" t="s">
        <v>125</v>
      </c>
      <c r="C14" t="s">
        <v>126</v>
      </c>
      <c r="D14" t="s">
        <v>127</v>
      </c>
      <c r="E14" t="s">
        <v>87</v>
      </c>
    </row>
    <row r="15" spans="1:5" x14ac:dyDescent="0.25">
      <c r="A15" s="3" t="s">
        <v>23</v>
      </c>
      <c r="B15" t="s">
        <v>128</v>
      </c>
      <c r="C15" t="s">
        <v>129</v>
      </c>
      <c r="D15" t="s">
        <v>130</v>
      </c>
      <c r="E15" t="s">
        <v>87</v>
      </c>
    </row>
    <row r="16" spans="1:5" x14ac:dyDescent="0.25">
      <c r="A16" s="3" t="s">
        <v>24</v>
      </c>
      <c r="B16" t="s">
        <v>131</v>
      </c>
      <c r="C16" t="s">
        <v>132</v>
      </c>
      <c r="D16" t="s">
        <v>133</v>
      </c>
      <c r="E16" t="s">
        <v>89</v>
      </c>
    </row>
    <row r="17" spans="1:5" x14ac:dyDescent="0.25">
      <c r="A17" s="3" t="s">
        <v>25</v>
      </c>
      <c r="B17" t="s">
        <v>134</v>
      </c>
      <c r="C17" t="s">
        <v>135</v>
      </c>
      <c r="D17" t="s">
        <v>136</v>
      </c>
      <c r="E17" t="s">
        <v>88</v>
      </c>
    </row>
    <row r="18" spans="1:5" x14ac:dyDescent="0.25">
      <c r="A18" s="3" t="s">
        <v>26</v>
      </c>
      <c r="B18" t="s">
        <v>137</v>
      </c>
      <c r="C18" t="s">
        <v>138</v>
      </c>
      <c r="D18" t="s">
        <v>139</v>
      </c>
      <c r="E18" t="s">
        <v>87</v>
      </c>
    </row>
    <row r="19" spans="1:5" x14ac:dyDescent="0.25">
      <c r="A19" s="3" t="s">
        <v>27</v>
      </c>
      <c r="B19" t="s">
        <v>140</v>
      </c>
      <c r="C19" t="s">
        <v>141</v>
      </c>
      <c r="D19" t="s">
        <v>142</v>
      </c>
      <c r="E19" t="s">
        <v>87</v>
      </c>
    </row>
    <row r="20" spans="1:5" x14ac:dyDescent="0.25">
      <c r="A20" s="3" t="s">
        <v>28</v>
      </c>
      <c r="B20" t="s">
        <v>143</v>
      </c>
      <c r="C20" t="s">
        <v>144</v>
      </c>
      <c r="D20" t="s">
        <v>145</v>
      </c>
      <c r="E20" t="s">
        <v>89</v>
      </c>
    </row>
    <row r="21" spans="1:5" x14ac:dyDescent="0.25">
      <c r="A21" s="3" t="s">
        <v>29</v>
      </c>
      <c r="B21" t="s">
        <v>146</v>
      </c>
      <c r="C21" t="s">
        <v>147</v>
      </c>
      <c r="D21" t="s">
        <v>148</v>
      </c>
      <c r="E21" t="s">
        <v>88</v>
      </c>
    </row>
    <row r="22" spans="1:5" x14ac:dyDescent="0.25">
      <c r="A22" s="3" t="s">
        <v>30</v>
      </c>
      <c r="B22" t="s">
        <v>149</v>
      </c>
      <c r="C22" t="s">
        <v>150</v>
      </c>
      <c r="D22" t="s">
        <v>151</v>
      </c>
      <c r="E22" t="s">
        <v>87</v>
      </c>
    </row>
    <row r="23" spans="1:5" x14ac:dyDescent="0.25">
      <c r="A23" s="3" t="s">
        <v>31</v>
      </c>
      <c r="B23" t="s">
        <v>113</v>
      </c>
      <c r="C23" t="s">
        <v>104</v>
      </c>
      <c r="D23" t="s">
        <v>152</v>
      </c>
      <c r="E23" t="s">
        <v>88</v>
      </c>
    </row>
    <row r="24" spans="1:5" x14ac:dyDescent="0.25">
      <c r="A24" s="3" t="s">
        <v>32</v>
      </c>
      <c r="B24" t="s">
        <v>153</v>
      </c>
      <c r="C24" t="s">
        <v>154</v>
      </c>
      <c r="D24" t="s">
        <v>155</v>
      </c>
      <c r="E24" t="s">
        <v>88</v>
      </c>
    </row>
    <row r="25" spans="1:5" x14ac:dyDescent="0.25">
      <c r="A25" s="3" t="s">
        <v>33</v>
      </c>
      <c r="B25" t="s">
        <v>156</v>
      </c>
      <c r="C25" t="s">
        <v>157</v>
      </c>
      <c r="D25" t="s">
        <v>158</v>
      </c>
      <c r="E25" t="s">
        <v>87</v>
      </c>
    </row>
    <row r="26" spans="1:5" x14ac:dyDescent="0.25">
      <c r="A26" s="3" t="s">
        <v>34</v>
      </c>
      <c r="B26" t="s">
        <v>159</v>
      </c>
      <c r="C26" t="s">
        <v>160</v>
      </c>
      <c r="D26" t="s">
        <v>161</v>
      </c>
      <c r="E26" t="s">
        <v>87</v>
      </c>
    </row>
    <row r="27" spans="1:5" x14ac:dyDescent="0.25">
      <c r="A27" s="3" t="s">
        <v>35</v>
      </c>
      <c r="B27" t="s">
        <v>110</v>
      </c>
      <c r="C27" t="s">
        <v>111</v>
      </c>
      <c r="D27" t="s">
        <v>162</v>
      </c>
      <c r="E27" t="s">
        <v>88</v>
      </c>
    </row>
    <row r="28" spans="1:5" x14ac:dyDescent="0.25">
      <c r="A28" s="3" t="s">
        <v>36</v>
      </c>
      <c r="B28" t="s">
        <v>163</v>
      </c>
      <c r="C28" t="s">
        <v>164</v>
      </c>
      <c r="D28" t="s">
        <v>165</v>
      </c>
      <c r="E28" t="s">
        <v>87</v>
      </c>
    </row>
    <row r="29" spans="1:5" x14ac:dyDescent="0.25">
      <c r="A29" s="3" t="s">
        <v>37</v>
      </c>
      <c r="B29" t="s">
        <v>166</v>
      </c>
      <c r="C29" t="s">
        <v>167</v>
      </c>
      <c r="D29" t="s">
        <v>168</v>
      </c>
      <c r="E29" t="s">
        <v>88</v>
      </c>
    </row>
    <row r="30" spans="1:5" x14ac:dyDescent="0.25">
      <c r="A30" s="3" t="s">
        <v>38</v>
      </c>
      <c r="B30" t="s">
        <v>169</v>
      </c>
      <c r="C30" t="s">
        <v>170</v>
      </c>
      <c r="D30" t="s">
        <v>171</v>
      </c>
      <c r="E30" t="s">
        <v>88</v>
      </c>
    </row>
    <row r="31" spans="1:5" x14ac:dyDescent="0.25">
      <c r="A31" s="3" t="s">
        <v>39</v>
      </c>
      <c r="B31" t="s">
        <v>172</v>
      </c>
      <c r="C31" t="s">
        <v>173</v>
      </c>
      <c r="D31" t="s">
        <v>174</v>
      </c>
      <c r="E31" t="s">
        <v>89</v>
      </c>
    </row>
    <row r="32" spans="1:5" x14ac:dyDescent="0.25">
      <c r="A32" s="3" t="s">
        <v>40</v>
      </c>
      <c r="B32" t="s">
        <v>110</v>
      </c>
      <c r="C32" t="s">
        <v>175</v>
      </c>
      <c r="D32" t="s">
        <v>176</v>
      </c>
      <c r="E32" t="s">
        <v>88</v>
      </c>
    </row>
    <row r="33" spans="1:5" x14ac:dyDescent="0.25">
      <c r="A33" s="3" t="s">
        <v>41</v>
      </c>
      <c r="B33" t="s">
        <v>143</v>
      </c>
      <c r="C33" t="s">
        <v>177</v>
      </c>
      <c r="D33" t="s">
        <v>178</v>
      </c>
      <c r="E33" t="s">
        <v>89</v>
      </c>
    </row>
    <row r="34" spans="1:5" x14ac:dyDescent="0.25">
      <c r="A34" s="3" t="s">
        <v>42</v>
      </c>
      <c r="B34" t="s">
        <v>179</v>
      </c>
      <c r="C34" t="s">
        <v>180</v>
      </c>
      <c r="D34" t="s">
        <v>181</v>
      </c>
      <c r="E34" t="s">
        <v>87</v>
      </c>
    </row>
    <row r="35" spans="1:5" x14ac:dyDescent="0.25">
      <c r="A35" s="3" t="s">
        <v>43</v>
      </c>
      <c r="B35" t="s">
        <v>182</v>
      </c>
      <c r="C35" t="s">
        <v>183</v>
      </c>
      <c r="D35" t="s">
        <v>184</v>
      </c>
      <c r="E35" t="s">
        <v>88</v>
      </c>
    </row>
    <row r="36" spans="1:5" x14ac:dyDescent="0.25">
      <c r="A36" s="3" t="s">
        <v>44</v>
      </c>
      <c r="B36" t="s">
        <v>185</v>
      </c>
      <c r="C36" t="s">
        <v>186</v>
      </c>
      <c r="D36" t="s">
        <v>187</v>
      </c>
      <c r="E36" t="s">
        <v>87</v>
      </c>
    </row>
    <row r="37" spans="1:5" x14ac:dyDescent="0.25">
      <c r="A37" s="3" t="s">
        <v>45</v>
      </c>
      <c r="B37" t="s">
        <v>188</v>
      </c>
      <c r="C37" t="s">
        <v>189</v>
      </c>
      <c r="D37" t="s">
        <v>190</v>
      </c>
      <c r="E37" t="s">
        <v>88</v>
      </c>
    </row>
    <row r="38" spans="1:5" x14ac:dyDescent="0.25">
      <c r="A38" s="3" t="s">
        <v>46</v>
      </c>
      <c r="B38" t="s">
        <v>191</v>
      </c>
      <c r="C38" t="s">
        <v>192</v>
      </c>
      <c r="D38" t="s">
        <v>193</v>
      </c>
      <c r="E38" t="s">
        <v>87</v>
      </c>
    </row>
    <row r="39" spans="1:5" x14ac:dyDescent="0.25">
      <c r="A39" s="3" t="s">
        <v>47</v>
      </c>
      <c r="B39" t="s">
        <v>194</v>
      </c>
      <c r="C39" t="s">
        <v>195</v>
      </c>
      <c r="D39" t="s">
        <v>196</v>
      </c>
      <c r="E39" t="s">
        <v>89</v>
      </c>
    </row>
    <row r="40" spans="1:5" x14ac:dyDescent="0.25">
      <c r="A40" s="3" t="s">
        <v>48</v>
      </c>
      <c r="B40" t="s">
        <v>197</v>
      </c>
      <c r="C40" t="s">
        <v>198</v>
      </c>
      <c r="D40" t="s">
        <v>199</v>
      </c>
      <c r="E40" t="s">
        <v>88</v>
      </c>
    </row>
    <row r="41" spans="1:5" x14ac:dyDescent="0.25">
      <c r="A41" s="3" t="s">
        <v>49</v>
      </c>
      <c r="B41" t="s">
        <v>159</v>
      </c>
      <c r="C41" t="s">
        <v>160</v>
      </c>
      <c r="D41" t="s">
        <v>200</v>
      </c>
      <c r="E41" t="s">
        <v>87</v>
      </c>
    </row>
    <row r="42" spans="1:5" x14ac:dyDescent="0.25">
      <c r="A42" s="3" t="s">
        <v>50</v>
      </c>
      <c r="B42" t="s">
        <v>201</v>
      </c>
      <c r="C42" t="s">
        <v>202</v>
      </c>
      <c r="D42" t="s">
        <v>203</v>
      </c>
      <c r="E42" t="s">
        <v>87</v>
      </c>
    </row>
    <row r="43" spans="1:5" x14ac:dyDescent="0.25">
      <c r="A43" s="3" t="s">
        <v>51</v>
      </c>
      <c r="B43" t="s">
        <v>131</v>
      </c>
      <c r="C43" t="s">
        <v>204</v>
      </c>
      <c r="D43" t="s">
        <v>205</v>
      </c>
      <c r="E43" t="s">
        <v>89</v>
      </c>
    </row>
    <row r="44" spans="1:5" x14ac:dyDescent="0.25">
      <c r="A44" s="3" t="s">
        <v>52</v>
      </c>
      <c r="B44" t="s">
        <v>206</v>
      </c>
      <c r="C44" t="s">
        <v>206</v>
      </c>
      <c r="D44" t="s">
        <v>207</v>
      </c>
      <c r="E44" t="s">
        <v>87</v>
      </c>
    </row>
    <row r="45" spans="1:5" x14ac:dyDescent="0.25">
      <c r="A45" s="3" t="s">
        <v>53</v>
      </c>
      <c r="B45" t="s">
        <v>208</v>
      </c>
      <c r="C45" t="s">
        <v>209</v>
      </c>
      <c r="D45" t="s">
        <v>210</v>
      </c>
      <c r="E45" t="s">
        <v>89</v>
      </c>
    </row>
    <row r="46" spans="1:5" x14ac:dyDescent="0.25">
      <c r="A46" s="3" t="s">
        <v>54</v>
      </c>
      <c r="B46" t="s">
        <v>211</v>
      </c>
      <c r="C46" t="s">
        <v>212</v>
      </c>
      <c r="D46" t="s">
        <v>213</v>
      </c>
      <c r="E46" t="s">
        <v>89</v>
      </c>
    </row>
    <row r="47" spans="1:5" x14ac:dyDescent="0.25">
      <c r="A47" s="3" t="s">
        <v>55</v>
      </c>
      <c r="B47" t="s">
        <v>214</v>
      </c>
      <c r="C47" t="s">
        <v>215</v>
      </c>
      <c r="D47" t="s">
        <v>216</v>
      </c>
      <c r="E47" t="s">
        <v>87</v>
      </c>
    </row>
    <row r="48" spans="1:5" x14ac:dyDescent="0.25">
      <c r="A48" s="3" t="s">
        <v>56</v>
      </c>
      <c r="B48" t="s">
        <v>217</v>
      </c>
      <c r="C48" t="s">
        <v>218</v>
      </c>
      <c r="D48" t="s">
        <v>219</v>
      </c>
      <c r="E48" t="s">
        <v>87</v>
      </c>
    </row>
    <row r="49" spans="1:5" x14ac:dyDescent="0.25">
      <c r="A49" s="3" t="s">
        <v>57</v>
      </c>
      <c r="B49" t="s">
        <v>220</v>
      </c>
      <c r="C49" t="s">
        <v>221</v>
      </c>
      <c r="D49" t="s">
        <v>222</v>
      </c>
      <c r="E49" t="s">
        <v>89</v>
      </c>
    </row>
    <row r="50" spans="1:5" x14ac:dyDescent="0.25">
      <c r="A50" s="3" t="s">
        <v>58</v>
      </c>
      <c r="B50" t="s">
        <v>223</v>
      </c>
      <c r="C50" t="s">
        <v>224</v>
      </c>
      <c r="D50" t="s">
        <v>225</v>
      </c>
      <c r="E50" t="s">
        <v>89</v>
      </c>
    </row>
    <row r="51" spans="1:5" x14ac:dyDescent="0.25">
      <c r="A51" s="3" t="s">
        <v>59</v>
      </c>
      <c r="B51" t="s">
        <v>226</v>
      </c>
      <c r="C51" t="s">
        <v>227</v>
      </c>
      <c r="D51" t="s">
        <v>228</v>
      </c>
      <c r="E51" t="s">
        <v>87</v>
      </c>
    </row>
    <row r="52" spans="1:5" x14ac:dyDescent="0.25">
      <c r="A52" s="3" t="s">
        <v>60</v>
      </c>
      <c r="B52" t="s">
        <v>229</v>
      </c>
      <c r="C52" t="s">
        <v>230</v>
      </c>
      <c r="D52" t="s">
        <v>231</v>
      </c>
      <c r="E52" t="s">
        <v>87</v>
      </c>
    </row>
    <row r="53" spans="1:5" x14ac:dyDescent="0.25">
      <c r="A53" s="3" t="s">
        <v>61</v>
      </c>
      <c r="B53" t="s">
        <v>232</v>
      </c>
      <c r="C53" t="s">
        <v>233</v>
      </c>
      <c r="D53" t="s">
        <v>234</v>
      </c>
      <c r="E53" t="s">
        <v>87</v>
      </c>
    </row>
    <row r="54" spans="1:5" x14ac:dyDescent="0.25">
      <c r="A54" s="3" t="s">
        <v>62</v>
      </c>
      <c r="B54" t="s">
        <v>235</v>
      </c>
      <c r="C54" t="s">
        <v>236</v>
      </c>
      <c r="D54" t="s">
        <v>237</v>
      </c>
      <c r="E54" t="s">
        <v>87</v>
      </c>
    </row>
    <row r="55" spans="1:5" x14ac:dyDescent="0.25">
      <c r="A55" s="3" t="s">
        <v>11</v>
      </c>
      <c r="B55" t="s">
        <v>131</v>
      </c>
      <c r="C55" t="s">
        <v>204</v>
      </c>
      <c r="D55" t="s">
        <v>238</v>
      </c>
      <c r="E55" t="s">
        <v>89</v>
      </c>
    </row>
    <row r="56" spans="1:5" x14ac:dyDescent="0.25">
      <c r="A56" s="3" t="s">
        <v>63</v>
      </c>
      <c r="B56" t="s">
        <v>239</v>
      </c>
      <c r="C56" t="s">
        <v>116</v>
      </c>
      <c r="D56" t="s">
        <v>633</v>
      </c>
      <c r="E56" t="s">
        <v>89</v>
      </c>
    </row>
    <row r="57" spans="1:5" x14ac:dyDescent="0.25">
      <c r="A57" s="3" t="s">
        <v>64</v>
      </c>
      <c r="B57" t="s">
        <v>240</v>
      </c>
      <c r="C57" t="s">
        <v>241</v>
      </c>
      <c r="D57" t="s">
        <v>242</v>
      </c>
      <c r="E57" t="s">
        <v>88</v>
      </c>
    </row>
    <row r="58" spans="1:5" x14ac:dyDescent="0.25">
      <c r="A58" s="3" t="s">
        <v>65</v>
      </c>
      <c r="B58" t="s">
        <v>243</v>
      </c>
      <c r="C58" t="s">
        <v>244</v>
      </c>
      <c r="D58" t="s">
        <v>245</v>
      </c>
      <c r="E58" t="s">
        <v>88</v>
      </c>
    </row>
    <row r="59" spans="1:5" x14ac:dyDescent="0.25">
      <c r="A59" s="3" t="s">
        <v>66</v>
      </c>
      <c r="B59" t="s">
        <v>246</v>
      </c>
      <c r="C59" t="s">
        <v>247</v>
      </c>
      <c r="D59" t="s">
        <v>248</v>
      </c>
      <c r="E59" t="s">
        <v>88</v>
      </c>
    </row>
    <row r="60" spans="1:5" x14ac:dyDescent="0.25">
      <c r="A60" s="3" t="s">
        <v>67</v>
      </c>
      <c r="B60" t="s">
        <v>235</v>
      </c>
      <c r="C60" t="s">
        <v>249</v>
      </c>
      <c r="D60" t="s">
        <v>250</v>
      </c>
      <c r="E60" t="s">
        <v>87</v>
      </c>
    </row>
    <row r="61" spans="1:5" x14ac:dyDescent="0.25">
      <c r="A61" s="3" t="s">
        <v>68</v>
      </c>
      <c r="B61" t="s">
        <v>251</v>
      </c>
      <c r="C61" t="s">
        <v>252</v>
      </c>
      <c r="D61" t="s">
        <v>253</v>
      </c>
      <c r="E61" t="s">
        <v>87</v>
      </c>
    </row>
    <row r="62" spans="1:5" x14ac:dyDescent="0.25">
      <c r="A62" s="3" t="s">
        <v>69</v>
      </c>
      <c r="B62" t="s">
        <v>131</v>
      </c>
      <c r="C62" t="s">
        <v>132</v>
      </c>
      <c r="D62" t="s">
        <v>254</v>
      </c>
      <c r="E62" t="s">
        <v>89</v>
      </c>
    </row>
    <row r="63" spans="1:5" x14ac:dyDescent="0.25">
      <c r="A63" s="3" t="s">
        <v>70</v>
      </c>
      <c r="B63" t="s">
        <v>255</v>
      </c>
      <c r="C63" t="s">
        <v>256</v>
      </c>
      <c r="D63" t="s">
        <v>257</v>
      </c>
      <c r="E63" t="s">
        <v>89</v>
      </c>
    </row>
    <row r="64" spans="1:5" x14ac:dyDescent="0.25">
      <c r="A64" s="3" t="s">
        <v>71</v>
      </c>
      <c r="B64" t="s">
        <v>258</v>
      </c>
      <c r="C64" t="s">
        <v>259</v>
      </c>
      <c r="D64" t="s">
        <v>260</v>
      </c>
      <c r="E64" t="s">
        <v>89</v>
      </c>
    </row>
    <row r="65" spans="1:5" x14ac:dyDescent="0.25">
      <c r="A65" s="3" t="s">
        <v>72</v>
      </c>
      <c r="B65" t="s">
        <v>261</v>
      </c>
      <c r="C65" t="s">
        <v>262</v>
      </c>
      <c r="D65" t="s">
        <v>263</v>
      </c>
      <c r="E65" t="s">
        <v>88</v>
      </c>
    </row>
    <row r="66" spans="1:5" x14ac:dyDescent="0.25">
      <c r="A66" s="3" t="s">
        <v>73</v>
      </c>
      <c r="B66" t="s">
        <v>264</v>
      </c>
      <c r="C66" t="s">
        <v>265</v>
      </c>
      <c r="D66" t="s">
        <v>266</v>
      </c>
      <c r="E66" t="s">
        <v>87</v>
      </c>
    </row>
    <row r="67" spans="1:5" x14ac:dyDescent="0.25">
      <c r="A67" s="3" t="s">
        <v>74</v>
      </c>
      <c r="B67" t="s">
        <v>267</v>
      </c>
      <c r="C67" t="s">
        <v>268</v>
      </c>
      <c r="D67" t="s">
        <v>269</v>
      </c>
      <c r="E67" t="s">
        <v>88</v>
      </c>
    </row>
    <row r="68" spans="1:5" x14ac:dyDescent="0.25">
      <c r="A68" s="3" t="s">
        <v>75</v>
      </c>
      <c r="B68" t="s">
        <v>270</v>
      </c>
      <c r="C68" t="s">
        <v>271</v>
      </c>
      <c r="D68" t="s">
        <v>272</v>
      </c>
      <c r="E68" t="s">
        <v>88</v>
      </c>
    </row>
    <row r="69" spans="1:5" x14ac:dyDescent="0.25">
      <c r="A69" s="3" t="s">
        <v>76</v>
      </c>
      <c r="B69" t="s">
        <v>273</v>
      </c>
      <c r="C69" t="s">
        <v>274</v>
      </c>
      <c r="D69" t="s">
        <v>275</v>
      </c>
      <c r="E69" t="s">
        <v>88</v>
      </c>
    </row>
    <row r="70" spans="1:5" x14ac:dyDescent="0.25">
      <c r="A70" s="3" t="s">
        <v>77</v>
      </c>
      <c r="B70" t="s">
        <v>276</v>
      </c>
      <c r="C70" t="s">
        <v>277</v>
      </c>
      <c r="D70" t="s">
        <v>278</v>
      </c>
      <c r="E70" t="s">
        <v>89</v>
      </c>
    </row>
    <row r="71" spans="1:5" x14ac:dyDescent="0.25">
      <c r="A71" s="3" t="s">
        <v>78</v>
      </c>
      <c r="B71" t="s">
        <v>279</v>
      </c>
      <c r="C71" t="s">
        <v>280</v>
      </c>
      <c r="D71" t="s">
        <v>281</v>
      </c>
      <c r="E71" t="s">
        <v>87</v>
      </c>
    </row>
    <row r="72" spans="1:5" x14ac:dyDescent="0.25">
      <c r="A72" s="3" t="s">
        <v>79</v>
      </c>
      <c r="B72" t="s">
        <v>140</v>
      </c>
      <c r="C72" t="s">
        <v>282</v>
      </c>
      <c r="D72" t="s">
        <v>283</v>
      </c>
      <c r="E72" t="s">
        <v>87</v>
      </c>
    </row>
    <row r="73" spans="1:5" x14ac:dyDescent="0.25">
      <c r="A73" s="3" t="s">
        <v>80</v>
      </c>
      <c r="B73" t="s">
        <v>284</v>
      </c>
      <c r="C73" t="s">
        <v>285</v>
      </c>
      <c r="D73" t="s">
        <v>286</v>
      </c>
      <c r="E73" t="s">
        <v>89</v>
      </c>
    </row>
    <row r="74" spans="1:5" x14ac:dyDescent="0.25">
      <c r="A74" s="3" t="s">
        <v>81</v>
      </c>
      <c r="B74" t="s">
        <v>223</v>
      </c>
      <c r="C74" t="s">
        <v>287</v>
      </c>
      <c r="D74" t="s">
        <v>288</v>
      </c>
      <c r="E74" t="s">
        <v>89</v>
      </c>
    </row>
    <row r="75" spans="1:5" x14ac:dyDescent="0.25">
      <c r="A75" s="3" t="s">
        <v>82</v>
      </c>
      <c r="B75" t="s">
        <v>289</v>
      </c>
      <c r="C75" t="s">
        <v>290</v>
      </c>
      <c r="D75" t="s">
        <v>291</v>
      </c>
      <c r="E75" t="s">
        <v>87</v>
      </c>
    </row>
    <row r="76" spans="1:5" x14ac:dyDescent="0.25">
      <c r="A76" s="3" t="s">
        <v>83</v>
      </c>
      <c r="B76" t="s">
        <v>292</v>
      </c>
      <c r="C76" t="s">
        <v>293</v>
      </c>
      <c r="D76" t="s">
        <v>294</v>
      </c>
      <c r="E76" t="s">
        <v>88</v>
      </c>
    </row>
    <row r="77" spans="1:5" x14ac:dyDescent="0.25">
      <c r="A77" s="3" t="s">
        <v>84</v>
      </c>
      <c r="B77" t="s">
        <v>295</v>
      </c>
      <c r="C77" t="s">
        <v>170</v>
      </c>
      <c r="D77" t="s">
        <v>296</v>
      </c>
      <c r="E77" t="s">
        <v>88</v>
      </c>
    </row>
    <row r="78" spans="1:5" x14ac:dyDescent="0.25">
      <c r="A78" s="3" t="s">
        <v>85</v>
      </c>
      <c r="B78" t="s">
        <v>297</v>
      </c>
      <c r="C78" t="s">
        <v>298</v>
      </c>
      <c r="D78" t="s">
        <v>299</v>
      </c>
      <c r="E78" t="s">
        <v>89</v>
      </c>
    </row>
    <row r="79" spans="1:5" x14ac:dyDescent="0.25">
      <c r="A79" s="3" t="s">
        <v>86</v>
      </c>
      <c r="B79" t="s">
        <v>156</v>
      </c>
      <c r="C79" t="s">
        <v>300</v>
      </c>
      <c r="D79" t="s">
        <v>301</v>
      </c>
      <c r="E79" t="s">
        <v>87</v>
      </c>
    </row>
    <row r="80" spans="1:5" x14ac:dyDescent="0.25">
      <c r="A80" s="3" t="s">
        <v>90</v>
      </c>
      <c r="B80" t="s">
        <v>119</v>
      </c>
      <c r="C80" t="s">
        <v>302</v>
      </c>
      <c r="D80" t="s">
        <v>303</v>
      </c>
      <c r="E80" t="s">
        <v>87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D2382-B8DF-42C1-A82C-A19E67F707F6}">
  <dimension ref="A1:M33"/>
  <sheetViews>
    <sheetView workbookViewId="0"/>
  </sheetViews>
  <sheetFormatPr defaultRowHeight="15" x14ac:dyDescent="0.25"/>
  <cols>
    <col min="2" max="2" width="14" customWidth="1"/>
    <col min="3" max="3" width="9.140625" customWidth="1"/>
    <col min="4" max="4" width="16" customWidth="1"/>
    <col min="5" max="5" width="11.140625" customWidth="1"/>
    <col min="6" max="6" width="55" customWidth="1"/>
    <col min="7" max="7" width="9.140625" style="9"/>
    <col min="8" max="8" width="9.140625" style="9" customWidth="1"/>
    <col min="9" max="12" width="14.28515625" customWidth="1"/>
    <col min="13" max="13" width="17" bestFit="1" customWidth="1"/>
  </cols>
  <sheetData>
    <row r="1" spans="1:13" ht="15.75" x14ac:dyDescent="0.25">
      <c r="A1" s="6" t="s">
        <v>326</v>
      </c>
      <c r="B1" t="s">
        <v>23</v>
      </c>
      <c r="D1" s="6" t="s">
        <v>323</v>
      </c>
      <c r="E1" t="str">
        <f>VLOOKUP($B$1,Data!$A$2:$E$80,2)</f>
        <v>Lawrence</v>
      </c>
    </row>
    <row r="2" spans="1:13" ht="15.75" x14ac:dyDescent="0.25">
      <c r="A2" s="6" t="s">
        <v>325</v>
      </c>
      <c r="B2" t="str">
        <f>VLOOKUP($B$1,Data!$A$2:$E$80,3)</f>
        <v>Lawrenceburg</v>
      </c>
      <c r="D2" s="6" t="s">
        <v>322</v>
      </c>
      <c r="E2" t="str">
        <f>VLOOKUP($B$1,Data!$A$2:$E$80,5)</f>
        <v>Middle</v>
      </c>
    </row>
    <row r="3" spans="1:13" ht="15.75" x14ac:dyDescent="0.25">
      <c r="A3" s="6" t="s">
        <v>324</v>
      </c>
      <c r="B3" t="str">
        <f>VLOOKUP($B$1,Data!$A$2:$E$80,4)</f>
        <v>Lawrenceburg-Lawrence County</v>
      </c>
    </row>
    <row r="5" spans="1:13" ht="15.75" x14ac:dyDescent="0.25">
      <c r="A5" s="6" t="s">
        <v>321</v>
      </c>
      <c r="C5" t="str">
        <f>Index!D15</f>
        <v>Runway Approach Clearing</v>
      </c>
    </row>
    <row r="6" spans="1:13" ht="15.75" x14ac:dyDescent="0.25">
      <c r="A6" s="6" t="s">
        <v>327</v>
      </c>
      <c r="B6" t="str">
        <f>Index!E15</f>
        <v>Multiple</v>
      </c>
    </row>
    <row r="7" spans="1:13" ht="15.75" x14ac:dyDescent="0.25">
      <c r="A7" s="6" t="s">
        <v>320</v>
      </c>
      <c r="B7" s="7">
        <v>43516</v>
      </c>
    </row>
    <row r="9" spans="1:13" x14ac:dyDescent="0.25">
      <c r="E9" s="8" t="s">
        <v>306</v>
      </c>
      <c r="F9" s="8" t="s">
        <v>307</v>
      </c>
      <c r="G9" s="9" t="s">
        <v>308</v>
      </c>
      <c r="H9" s="18" t="s">
        <v>309</v>
      </c>
      <c r="I9" s="105" t="s">
        <v>746</v>
      </c>
      <c r="J9" s="106"/>
      <c r="K9" s="107" t="s">
        <v>516</v>
      </c>
      <c r="L9" s="106"/>
      <c r="M9" s="5" t="s">
        <v>319</v>
      </c>
    </row>
    <row r="10" spans="1:13" x14ac:dyDescent="0.25">
      <c r="H10" s="18"/>
      <c r="I10" s="47" t="s">
        <v>315</v>
      </c>
      <c r="J10" s="25" t="s">
        <v>316</v>
      </c>
      <c r="K10" s="24" t="s">
        <v>315</v>
      </c>
      <c r="L10" s="25" t="s">
        <v>316</v>
      </c>
    </row>
    <row r="11" spans="1:13" x14ac:dyDescent="0.25">
      <c r="E11" t="s">
        <v>654</v>
      </c>
      <c r="F11" t="s">
        <v>713</v>
      </c>
      <c r="G11" s="9" t="s">
        <v>313</v>
      </c>
      <c r="H11" s="18">
        <v>1</v>
      </c>
      <c r="I11" s="57">
        <v>53000</v>
      </c>
      <c r="J11" s="21">
        <f>I11*$H11</f>
        <v>53000</v>
      </c>
      <c r="K11" s="20">
        <v>84700</v>
      </c>
      <c r="L11" s="21">
        <f>K11*$H11</f>
        <v>84700</v>
      </c>
      <c r="M11" s="30">
        <f>AVERAGE(I11,K11)</f>
        <v>68850</v>
      </c>
    </row>
    <row r="12" spans="1:13" x14ac:dyDescent="0.25">
      <c r="E12" t="s">
        <v>531</v>
      </c>
      <c r="F12" t="s">
        <v>714</v>
      </c>
      <c r="G12" s="9" t="s">
        <v>745</v>
      </c>
      <c r="H12" s="18">
        <v>1</v>
      </c>
      <c r="I12" s="57">
        <v>89750</v>
      </c>
      <c r="J12" s="21">
        <f t="shared" ref="J12:J32" si="0">I12*$H12</f>
        <v>89750</v>
      </c>
      <c r="K12" s="20">
        <v>123880</v>
      </c>
      <c r="L12" s="21">
        <f t="shared" ref="L12:L32" si="1">K12*$H12</f>
        <v>123880</v>
      </c>
      <c r="M12" s="30">
        <f t="shared" ref="M12:M32" si="2">AVERAGE(I12,K12)</f>
        <v>106815</v>
      </c>
    </row>
    <row r="13" spans="1:13" x14ac:dyDescent="0.25">
      <c r="E13" t="s">
        <v>656</v>
      </c>
      <c r="F13" t="s">
        <v>715</v>
      </c>
      <c r="G13" s="9" t="s">
        <v>312</v>
      </c>
      <c r="H13" s="27">
        <v>1080</v>
      </c>
      <c r="I13" s="57">
        <v>10</v>
      </c>
      <c r="J13" s="21">
        <f t="shared" si="0"/>
        <v>10800</v>
      </c>
      <c r="K13" s="20">
        <v>10</v>
      </c>
      <c r="L13" s="21">
        <f t="shared" si="1"/>
        <v>10800</v>
      </c>
      <c r="M13" s="30">
        <f t="shared" si="2"/>
        <v>10</v>
      </c>
    </row>
    <row r="14" spans="1:13" x14ac:dyDescent="0.25">
      <c r="E14" t="s">
        <v>658</v>
      </c>
      <c r="F14" t="s">
        <v>716</v>
      </c>
      <c r="G14" s="9" t="s">
        <v>313</v>
      </c>
      <c r="H14" s="18">
        <v>1</v>
      </c>
      <c r="I14" s="57">
        <v>72500</v>
      </c>
      <c r="J14" s="21">
        <f t="shared" si="0"/>
        <v>72500</v>
      </c>
      <c r="K14" s="20">
        <v>211968</v>
      </c>
      <c r="L14" s="21">
        <f t="shared" si="1"/>
        <v>211968</v>
      </c>
      <c r="M14" s="30">
        <f t="shared" si="2"/>
        <v>142234</v>
      </c>
    </row>
    <row r="15" spans="1:13" x14ac:dyDescent="0.25">
      <c r="E15" t="s">
        <v>692</v>
      </c>
      <c r="F15" t="s">
        <v>717</v>
      </c>
      <c r="G15" s="9" t="s">
        <v>312</v>
      </c>
      <c r="H15" s="18">
        <v>30</v>
      </c>
      <c r="I15" s="57">
        <v>25</v>
      </c>
      <c r="J15" s="21">
        <f t="shared" si="0"/>
        <v>750</v>
      </c>
      <c r="K15" s="20">
        <v>50</v>
      </c>
      <c r="L15" s="21">
        <f t="shared" si="1"/>
        <v>1500</v>
      </c>
      <c r="M15" s="30">
        <f t="shared" si="2"/>
        <v>37.5</v>
      </c>
    </row>
    <row r="16" spans="1:13" x14ac:dyDescent="0.25">
      <c r="E16" t="s">
        <v>694</v>
      </c>
      <c r="F16" t="s">
        <v>718</v>
      </c>
      <c r="G16" s="9" t="s">
        <v>745</v>
      </c>
      <c r="H16" s="18">
        <v>15</v>
      </c>
      <c r="I16" s="57">
        <v>70</v>
      </c>
      <c r="J16" s="21">
        <f t="shared" si="0"/>
        <v>1050</v>
      </c>
      <c r="K16" s="20">
        <v>62</v>
      </c>
      <c r="L16" s="21">
        <f t="shared" si="1"/>
        <v>930</v>
      </c>
      <c r="M16" s="30">
        <f t="shared" si="2"/>
        <v>66</v>
      </c>
    </row>
    <row r="17" spans="5:13" x14ac:dyDescent="0.25">
      <c r="E17" t="s">
        <v>719</v>
      </c>
      <c r="F17" t="s">
        <v>720</v>
      </c>
      <c r="G17" s="9" t="s">
        <v>414</v>
      </c>
      <c r="H17" s="18">
        <v>175</v>
      </c>
      <c r="I17" s="57">
        <v>25</v>
      </c>
      <c r="J17" s="21">
        <f t="shared" si="0"/>
        <v>4375</v>
      </c>
      <c r="K17" s="20">
        <v>70</v>
      </c>
      <c r="L17" s="21">
        <f t="shared" si="1"/>
        <v>12250</v>
      </c>
      <c r="M17" s="30">
        <f t="shared" si="2"/>
        <v>47.5</v>
      </c>
    </row>
    <row r="18" spans="5:13" x14ac:dyDescent="0.25">
      <c r="E18" t="s">
        <v>542</v>
      </c>
      <c r="F18" t="s">
        <v>721</v>
      </c>
      <c r="G18" s="9" t="s">
        <v>415</v>
      </c>
      <c r="H18" s="18">
        <v>440</v>
      </c>
      <c r="I18" s="57">
        <v>30</v>
      </c>
      <c r="J18" s="21">
        <f t="shared" si="0"/>
        <v>13200</v>
      </c>
      <c r="K18" s="20">
        <v>50</v>
      </c>
      <c r="L18" s="21">
        <f t="shared" si="1"/>
        <v>22000</v>
      </c>
      <c r="M18" s="30">
        <f t="shared" si="2"/>
        <v>40</v>
      </c>
    </row>
    <row r="19" spans="5:13" x14ac:dyDescent="0.25">
      <c r="E19" t="s">
        <v>544</v>
      </c>
      <c r="F19" t="s">
        <v>722</v>
      </c>
      <c r="G19" s="9" t="s">
        <v>414</v>
      </c>
      <c r="H19" s="27">
        <v>1320</v>
      </c>
      <c r="I19" s="57">
        <v>15</v>
      </c>
      <c r="J19" s="21">
        <f t="shared" si="0"/>
        <v>19800</v>
      </c>
      <c r="K19" s="20">
        <v>5</v>
      </c>
      <c r="L19" s="21">
        <f t="shared" si="1"/>
        <v>6600</v>
      </c>
      <c r="M19" s="30">
        <f t="shared" si="2"/>
        <v>10</v>
      </c>
    </row>
    <row r="20" spans="5:13" s="39" customFormat="1" ht="90" x14ac:dyDescent="0.25">
      <c r="E20" s="39" t="s">
        <v>723</v>
      </c>
      <c r="F20" s="67" t="s">
        <v>744</v>
      </c>
      <c r="G20" s="39" t="s">
        <v>414</v>
      </c>
      <c r="H20" s="68">
        <v>4200</v>
      </c>
      <c r="I20" s="69">
        <v>25.75</v>
      </c>
      <c r="J20" s="43">
        <f t="shared" si="0"/>
        <v>108150</v>
      </c>
      <c r="K20" s="70">
        <v>36</v>
      </c>
      <c r="L20" s="43">
        <f t="shared" si="1"/>
        <v>151200</v>
      </c>
      <c r="M20" s="40">
        <f t="shared" si="2"/>
        <v>30.875</v>
      </c>
    </row>
    <row r="21" spans="5:13" x14ac:dyDescent="0.25">
      <c r="E21" t="s">
        <v>724</v>
      </c>
      <c r="F21" t="s">
        <v>742</v>
      </c>
      <c r="G21" s="9" t="s">
        <v>414</v>
      </c>
      <c r="H21" s="27">
        <v>2400</v>
      </c>
      <c r="I21" s="57">
        <v>32.5</v>
      </c>
      <c r="J21" s="21">
        <f t="shared" si="0"/>
        <v>78000</v>
      </c>
      <c r="K21" s="20">
        <v>44</v>
      </c>
      <c r="L21" s="21">
        <f t="shared" si="1"/>
        <v>105600</v>
      </c>
      <c r="M21" s="30">
        <f t="shared" si="2"/>
        <v>38.25</v>
      </c>
    </row>
    <row r="22" spans="5:13" x14ac:dyDescent="0.25">
      <c r="E22" t="s">
        <v>725</v>
      </c>
      <c r="F22" t="s">
        <v>743</v>
      </c>
      <c r="G22" s="9" t="s">
        <v>414</v>
      </c>
      <c r="H22" s="27">
        <v>1800</v>
      </c>
      <c r="I22" s="57">
        <v>15</v>
      </c>
      <c r="J22" s="21">
        <f t="shared" si="0"/>
        <v>27000</v>
      </c>
      <c r="K22" s="20">
        <v>26</v>
      </c>
      <c r="L22" s="21">
        <f t="shared" si="1"/>
        <v>46800</v>
      </c>
      <c r="M22" s="30">
        <f t="shared" si="2"/>
        <v>20.5</v>
      </c>
    </row>
    <row r="23" spans="5:13" x14ac:dyDescent="0.25">
      <c r="E23" t="s">
        <v>726</v>
      </c>
      <c r="F23" t="s">
        <v>727</v>
      </c>
      <c r="G23" s="9" t="s">
        <v>416</v>
      </c>
      <c r="H23" s="18">
        <v>475</v>
      </c>
      <c r="I23" s="57">
        <v>190</v>
      </c>
      <c r="J23" s="21">
        <f t="shared" si="0"/>
        <v>90250</v>
      </c>
      <c r="K23" s="20">
        <v>244</v>
      </c>
      <c r="L23" s="21">
        <f t="shared" si="1"/>
        <v>115900</v>
      </c>
      <c r="M23" s="30">
        <f t="shared" si="2"/>
        <v>217</v>
      </c>
    </row>
    <row r="24" spans="5:13" x14ac:dyDescent="0.25">
      <c r="E24" t="s">
        <v>728</v>
      </c>
      <c r="F24" t="s">
        <v>729</v>
      </c>
      <c r="G24" s="9" t="s">
        <v>416</v>
      </c>
      <c r="H24" s="27">
        <v>2000</v>
      </c>
      <c r="I24" s="57">
        <v>150</v>
      </c>
      <c r="J24" s="21">
        <f t="shared" si="0"/>
        <v>300000</v>
      </c>
      <c r="K24" s="20">
        <v>147</v>
      </c>
      <c r="L24" s="21">
        <f t="shared" si="1"/>
        <v>294000</v>
      </c>
      <c r="M24" s="30">
        <f t="shared" si="2"/>
        <v>148.5</v>
      </c>
    </row>
    <row r="25" spans="5:13" x14ac:dyDescent="0.25">
      <c r="E25" t="s">
        <v>703</v>
      </c>
      <c r="F25" t="s">
        <v>730</v>
      </c>
      <c r="G25" s="9" t="s">
        <v>417</v>
      </c>
      <c r="H25" s="18">
        <v>860</v>
      </c>
      <c r="I25" s="57">
        <v>5.05</v>
      </c>
      <c r="J25" s="21">
        <f t="shared" si="0"/>
        <v>4343</v>
      </c>
      <c r="K25" s="20">
        <v>4.75</v>
      </c>
      <c r="L25" s="21">
        <f t="shared" si="1"/>
        <v>4085</v>
      </c>
      <c r="M25" s="30">
        <f t="shared" si="2"/>
        <v>4.9000000000000004</v>
      </c>
    </row>
    <row r="26" spans="5:13" x14ac:dyDescent="0.25">
      <c r="E26" t="s">
        <v>624</v>
      </c>
      <c r="F26" t="s">
        <v>731</v>
      </c>
      <c r="G26" s="9" t="s">
        <v>313</v>
      </c>
      <c r="H26" s="18">
        <v>1</v>
      </c>
      <c r="I26" s="57">
        <v>550</v>
      </c>
      <c r="J26" s="21">
        <f t="shared" si="0"/>
        <v>550</v>
      </c>
      <c r="K26" s="20">
        <v>11700</v>
      </c>
      <c r="L26" s="21">
        <f t="shared" si="1"/>
        <v>11700</v>
      </c>
      <c r="M26" s="30">
        <f t="shared" si="2"/>
        <v>6125</v>
      </c>
    </row>
    <row r="27" spans="5:13" x14ac:dyDescent="0.25">
      <c r="E27" t="s">
        <v>554</v>
      </c>
      <c r="F27" t="s">
        <v>732</v>
      </c>
      <c r="G27" s="9" t="s">
        <v>313</v>
      </c>
      <c r="H27" s="18">
        <v>1</v>
      </c>
      <c r="I27" s="57">
        <v>1100</v>
      </c>
      <c r="J27" s="21">
        <f t="shared" si="0"/>
        <v>1100</v>
      </c>
      <c r="K27" s="20">
        <v>12600</v>
      </c>
      <c r="L27" s="21">
        <f t="shared" si="1"/>
        <v>12600</v>
      </c>
      <c r="M27" s="30">
        <f t="shared" si="2"/>
        <v>6850</v>
      </c>
    </row>
    <row r="28" spans="5:13" x14ac:dyDescent="0.25">
      <c r="E28" t="s">
        <v>733</v>
      </c>
      <c r="F28" t="s">
        <v>734</v>
      </c>
      <c r="G28" s="9" t="s">
        <v>312</v>
      </c>
      <c r="H28" s="18">
        <v>70</v>
      </c>
      <c r="I28" s="57">
        <v>85</v>
      </c>
      <c r="J28" s="21">
        <f t="shared" si="0"/>
        <v>5950</v>
      </c>
      <c r="K28" s="20">
        <v>37</v>
      </c>
      <c r="L28" s="21">
        <f t="shared" si="1"/>
        <v>2590</v>
      </c>
      <c r="M28" s="30">
        <f t="shared" si="2"/>
        <v>61</v>
      </c>
    </row>
    <row r="29" spans="5:13" x14ac:dyDescent="0.25">
      <c r="E29" t="s">
        <v>735</v>
      </c>
      <c r="F29" t="s">
        <v>736</v>
      </c>
      <c r="G29" s="9" t="s">
        <v>745</v>
      </c>
      <c r="H29" s="18">
        <v>12</v>
      </c>
      <c r="I29" s="57">
        <v>800</v>
      </c>
      <c r="J29" s="21">
        <f t="shared" si="0"/>
        <v>9600</v>
      </c>
      <c r="K29" s="20">
        <v>1400</v>
      </c>
      <c r="L29" s="21">
        <f t="shared" si="1"/>
        <v>16800</v>
      </c>
      <c r="M29" s="30">
        <f t="shared" si="2"/>
        <v>1100</v>
      </c>
    </row>
    <row r="30" spans="5:13" x14ac:dyDescent="0.25">
      <c r="E30" t="s">
        <v>558</v>
      </c>
      <c r="F30" t="s">
        <v>737</v>
      </c>
      <c r="G30" s="9" t="s">
        <v>414</v>
      </c>
      <c r="H30" s="18">
        <v>335</v>
      </c>
      <c r="I30" s="57">
        <v>15</v>
      </c>
      <c r="J30" s="21">
        <f t="shared" si="0"/>
        <v>5025</v>
      </c>
      <c r="K30" s="20">
        <v>41</v>
      </c>
      <c r="L30" s="21">
        <f t="shared" si="1"/>
        <v>13735</v>
      </c>
      <c r="M30" s="30">
        <f t="shared" si="2"/>
        <v>28</v>
      </c>
    </row>
    <row r="31" spans="5:13" x14ac:dyDescent="0.25">
      <c r="E31" t="s">
        <v>738</v>
      </c>
      <c r="F31" t="s">
        <v>739</v>
      </c>
      <c r="G31" s="9" t="s">
        <v>313</v>
      </c>
      <c r="H31" s="18">
        <v>1</v>
      </c>
      <c r="I31" s="57">
        <v>7000</v>
      </c>
      <c r="J31" s="21">
        <f t="shared" si="0"/>
        <v>7000</v>
      </c>
      <c r="K31" s="20">
        <v>44444</v>
      </c>
      <c r="L31" s="21">
        <f t="shared" si="1"/>
        <v>44444</v>
      </c>
      <c r="M31" s="30">
        <f t="shared" si="2"/>
        <v>25722</v>
      </c>
    </row>
    <row r="32" spans="5:13" x14ac:dyDescent="0.25">
      <c r="E32" s="13" t="s">
        <v>740</v>
      </c>
      <c r="F32" s="13" t="s">
        <v>741</v>
      </c>
      <c r="G32" s="4" t="s">
        <v>313</v>
      </c>
      <c r="H32" s="26">
        <v>1</v>
      </c>
      <c r="I32" s="14">
        <v>7500</v>
      </c>
      <c r="J32" s="23">
        <f t="shared" si="0"/>
        <v>7500</v>
      </c>
      <c r="K32" s="22">
        <v>1300</v>
      </c>
      <c r="L32" s="23">
        <f t="shared" si="1"/>
        <v>1300</v>
      </c>
      <c r="M32" s="36">
        <f t="shared" si="2"/>
        <v>4400</v>
      </c>
    </row>
    <row r="33" spans="8:12" x14ac:dyDescent="0.25">
      <c r="H33" s="35" t="s">
        <v>347</v>
      </c>
      <c r="I33" s="49"/>
      <c r="J33" s="50">
        <f>SUM(J11:J32)</f>
        <v>909693</v>
      </c>
      <c r="K33" s="51"/>
      <c r="L33" s="50">
        <f>SUM(L11:L32)</f>
        <v>1295382</v>
      </c>
    </row>
  </sheetData>
  <mergeCells count="2">
    <mergeCell ref="I9:J9"/>
    <mergeCell ref="K9:L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69D7-9DAB-46D7-9CB9-2B1009026F01}">
  <sheetPr codeName="Sheet4"/>
  <dimension ref="A1:K18"/>
  <sheetViews>
    <sheetView workbookViewId="0"/>
  </sheetViews>
  <sheetFormatPr defaultRowHeight="15" x14ac:dyDescent="0.25"/>
  <cols>
    <col min="2" max="2" width="14" customWidth="1"/>
    <col min="3" max="3" width="9.140625" customWidth="1"/>
    <col min="4" max="4" width="16" customWidth="1"/>
    <col min="5" max="5" width="11.140625" customWidth="1"/>
    <col min="6" max="6" width="32.28515625" bestFit="1" customWidth="1"/>
    <col min="9" max="10" width="14.28515625" customWidth="1"/>
    <col min="11" max="11" width="17" bestFit="1" customWidth="1"/>
  </cols>
  <sheetData>
    <row r="1" spans="1:11" ht="15.75" x14ac:dyDescent="0.25">
      <c r="A1" s="6" t="s">
        <v>326</v>
      </c>
      <c r="B1" t="s">
        <v>25</v>
      </c>
      <c r="D1" s="6" t="s">
        <v>323</v>
      </c>
      <c r="E1" t="str">
        <f>VLOOKUP($B$1,Data!$A$2:$E$80,2)</f>
        <v>Claiborne</v>
      </c>
    </row>
    <row r="2" spans="1:11" ht="15.75" x14ac:dyDescent="0.25">
      <c r="A2" s="6" t="s">
        <v>325</v>
      </c>
      <c r="B2" t="str">
        <f>VLOOKUP($B$1,Data!$A$2:$E$80,3)</f>
        <v>Tazewell</v>
      </c>
      <c r="D2" s="6" t="s">
        <v>322</v>
      </c>
      <c r="E2" t="str">
        <f>VLOOKUP($B$1,Data!$A$2:$E$80,5)</f>
        <v>East</v>
      </c>
    </row>
    <row r="3" spans="1:11" ht="15.75" x14ac:dyDescent="0.25">
      <c r="A3" s="6" t="s">
        <v>324</v>
      </c>
      <c r="B3" t="str">
        <f>VLOOKUP($B$1,Data!$A$2:$E$80,4)</f>
        <v>New Tazewell Municipal</v>
      </c>
    </row>
    <row r="5" spans="1:11" ht="15.75" x14ac:dyDescent="0.25">
      <c r="A5" s="6" t="s">
        <v>321</v>
      </c>
      <c r="C5" t="s">
        <v>304</v>
      </c>
    </row>
    <row r="6" spans="1:11" ht="15.75" x14ac:dyDescent="0.25">
      <c r="A6" s="6" t="s">
        <v>327</v>
      </c>
      <c r="B6" t="s">
        <v>328</v>
      </c>
    </row>
    <row r="7" spans="1:11" ht="15.75" x14ac:dyDescent="0.25">
      <c r="A7" s="6" t="s">
        <v>320</v>
      </c>
      <c r="B7" s="7">
        <v>43697</v>
      </c>
    </row>
    <row r="9" spans="1:11" x14ac:dyDescent="0.25">
      <c r="E9" s="8" t="s">
        <v>306</v>
      </c>
      <c r="F9" s="8" t="s">
        <v>307</v>
      </c>
      <c r="G9" s="2" t="s">
        <v>308</v>
      </c>
      <c r="H9" s="16" t="s">
        <v>309</v>
      </c>
      <c r="I9" s="107" t="s">
        <v>346</v>
      </c>
      <c r="J9" s="106"/>
      <c r="K9" s="5" t="s">
        <v>319</v>
      </c>
    </row>
    <row r="10" spans="1:11" x14ac:dyDescent="0.25">
      <c r="H10" s="17"/>
      <c r="I10" s="24" t="s">
        <v>315</v>
      </c>
      <c r="J10" s="25" t="s">
        <v>316</v>
      </c>
    </row>
    <row r="11" spans="1:11" x14ac:dyDescent="0.25">
      <c r="E11" s="8" t="s">
        <v>331</v>
      </c>
      <c r="F11" t="s">
        <v>338</v>
      </c>
      <c r="G11" s="2" t="s">
        <v>313</v>
      </c>
      <c r="H11" s="16">
        <v>1</v>
      </c>
      <c r="I11" s="20">
        <v>11500</v>
      </c>
      <c r="J11" s="21">
        <f>I11*H11</f>
        <v>11500</v>
      </c>
      <c r="K11" s="11">
        <f>AVERAGE(I11)</f>
        <v>11500</v>
      </c>
    </row>
    <row r="12" spans="1:11" x14ac:dyDescent="0.25">
      <c r="E12" t="s">
        <v>332</v>
      </c>
      <c r="F12" t="s">
        <v>339</v>
      </c>
      <c r="G12" s="2" t="s">
        <v>310</v>
      </c>
      <c r="H12" s="16">
        <v>4</v>
      </c>
      <c r="I12" s="20">
        <v>9400</v>
      </c>
      <c r="J12" s="21">
        <f t="shared" ref="J12:J17" si="0">I12*H12</f>
        <v>37600</v>
      </c>
      <c r="K12" s="11">
        <f t="shared" ref="K12:K17" si="1">AVERAGE(I12)</f>
        <v>9400</v>
      </c>
    </row>
    <row r="13" spans="1:11" x14ac:dyDescent="0.25">
      <c r="E13" s="8" t="s">
        <v>333</v>
      </c>
      <c r="F13" t="s">
        <v>340</v>
      </c>
      <c r="G13" s="2" t="s">
        <v>313</v>
      </c>
      <c r="H13" s="16">
        <v>1</v>
      </c>
      <c r="I13" s="20">
        <v>26700</v>
      </c>
      <c r="J13" s="21">
        <f t="shared" si="0"/>
        <v>26700</v>
      </c>
      <c r="K13" s="11">
        <f t="shared" si="1"/>
        <v>26700</v>
      </c>
    </row>
    <row r="14" spans="1:11" x14ac:dyDescent="0.25">
      <c r="E14" t="s">
        <v>334</v>
      </c>
      <c r="F14" t="s">
        <v>341</v>
      </c>
      <c r="G14" s="2" t="s">
        <v>312</v>
      </c>
      <c r="H14" s="27">
        <v>11860</v>
      </c>
      <c r="I14" s="20">
        <v>22.7</v>
      </c>
      <c r="J14" s="21">
        <f t="shared" si="0"/>
        <v>269222</v>
      </c>
      <c r="K14" s="11">
        <f t="shared" si="1"/>
        <v>22.7</v>
      </c>
    </row>
    <row r="15" spans="1:11" x14ac:dyDescent="0.25">
      <c r="E15" s="8" t="s">
        <v>335</v>
      </c>
      <c r="F15" t="s">
        <v>342</v>
      </c>
      <c r="G15" s="2" t="s">
        <v>310</v>
      </c>
      <c r="H15" s="16">
        <v>4</v>
      </c>
      <c r="I15" s="20">
        <v>1450</v>
      </c>
      <c r="J15" s="21">
        <f t="shared" si="0"/>
        <v>5800</v>
      </c>
      <c r="K15" s="11">
        <f t="shared" si="1"/>
        <v>1450</v>
      </c>
    </row>
    <row r="16" spans="1:11" x14ac:dyDescent="0.25">
      <c r="E16" t="s">
        <v>336</v>
      </c>
      <c r="F16" t="s">
        <v>343</v>
      </c>
      <c r="G16" s="2" t="s">
        <v>345</v>
      </c>
      <c r="H16" s="16">
        <v>1</v>
      </c>
      <c r="I16" s="20">
        <v>1385</v>
      </c>
      <c r="J16" s="21">
        <f t="shared" si="0"/>
        <v>1385</v>
      </c>
      <c r="K16" s="11">
        <f t="shared" si="1"/>
        <v>1385</v>
      </c>
    </row>
    <row r="17" spans="5:11" x14ac:dyDescent="0.25">
      <c r="E17" s="12" t="s">
        <v>337</v>
      </c>
      <c r="F17" s="13" t="s">
        <v>344</v>
      </c>
      <c r="G17" s="4" t="s">
        <v>313</v>
      </c>
      <c r="H17" s="26">
        <v>1</v>
      </c>
      <c r="I17" s="22">
        <v>12600</v>
      </c>
      <c r="J17" s="23">
        <f t="shared" si="0"/>
        <v>12600</v>
      </c>
      <c r="K17" s="15">
        <f t="shared" si="1"/>
        <v>12600</v>
      </c>
    </row>
    <row r="18" spans="5:11" x14ac:dyDescent="0.25">
      <c r="H18" s="5" t="s">
        <v>347</v>
      </c>
      <c r="J18" s="31">
        <f>SUM(J11:J17)</f>
        <v>364807</v>
      </c>
    </row>
  </sheetData>
  <mergeCells count="1">
    <mergeCell ref="I9:J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D9F7-75CE-4E8D-B08E-C6FBA6CF41AD}">
  <sheetPr codeName="Sheet8"/>
  <dimension ref="A1:M22"/>
  <sheetViews>
    <sheetView workbookViewId="0"/>
  </sheetViews>
  <sheetFormatPr defaultRowHeight="15" x14ac:dyDescent="0.25"/>
  <cols>
    <col min="2" max="2" width="14" customWidth="1"/>
    <col min="3" max="3" width="9.140625" customWidth="1"/>
    <col min="4" max="4" width="16" customWidth="1"/>
    <col min="5" max="5" width="11.140625" customWidth="1"/>
    <col min="6" max="6" width="75" customWidth="1"/>
    <col min="7" max="8" width="9.140625" style="2"/>
    <col min="9" max="12" width="14.28515625" customWidth="1"/>
    <col min="13" max="13" width="17" bestFit="1" customWidth="1"/>
  </cols>
  <sheetData>
    <row r="1" spans="1:13" ht="15.75" x14ac:dyDescent="0.25">
      <c r="A1" s="6" t="s">
        <v>326</v>
      </c>
      <c r="B1" t="s">
        <v>41</v>
      </c>
      <c r="D1" s="6" t="s">
        <v>323</v>
      </c>
      <c r="E1" t="str">
        <f>VLOOKUP($B$1,Data!$A$2:$E$80,2)</f>
        <v>Fayette</v>
      </c>
    </row>
    <row r="2" spans="1:13" ht="15.75" x14ac:dyDescent="0.25">
      <c r="A2" s="6" t="s">
        <v>325</v>
      </c>
      <c r="B2" t="str">
        <f>VLOOKUP($B$1,Data!$A$2:$E$80,3)</f>
        <v>Somerville</v>
      </c>
      <c r="D2" s="6" t="s">
        <v>322</v>
      </c>
      <c r="E2" t="str">
        <f>VLOOKUP($B$1,Data!$A$2:$E$80,5)</f>
        <v>West</v>
      </c>
    </row>
    <row r="3" spans="1:13" ht="15.75" x14ac:dyDescent="0.25">
      <c r="A3" s="6" t="s">
        <v>324</v>
      </c>
      <c r="B3" t="str">
        <f>VLOOKUP($B$1,Data!$A$2:$E$80,4)</f>
        <v>Fayette County</v>
      </c>
    </row>
    <row r="5" spans="1:13" ht="15.75" x14ac:dyDescent="0.25">
      <c r="A5" s="6" t="s">
        <v>321</v>
      </c>
      <c r="C5" t="str">
        <f>Index!D6</f>
        <v>Taxiway Lighting</v>
      </c>
    </row>
    <row r="6" spans="1:13" ht="15.75" x14ac:dyDescent="0.25">
      <c r="A6" s="6" t="s">
        <v>327</v>
      </c>
      <c r="B6" t="str">
        <f>Index!E6</f>
        <v>52-555-0155-18</v>
      </c>
    </row>
    <row r="7" spans="1:13" ht="15.75" x14ac:dyDescent="0.25">
      <c r="A7" s="6" t="s">
        <v>320</v>
      </c>
      <c r="B7" s="7">
        <v>43593</v>
      </c>
    </row>
    <row r="9" spans="1:13" x14ac:dyDescent="0.25">
      <c r="E9" s="8" t="s">
        <v>306</v>
      </c>
      <c r="F9" s="8" t="s">
        <v>307</v>
      </c>
      <c r="G9" s="2" t="s">
        <v>308</v>
      </c>
      <c r="H9" s="16" t="s">
        <v>309</v>
      </c>
      <c r="I9" s="105" t="s">
        <v>422</v>
      </c>
      <c r="J9" s="106"/>
      <c r="K9" s="107" t="s">
        <v>487</v>
      </c>
      <c r="L9" s="106"/>
      <c r="M9" s="5" t="s">
        <v>319</v>
      </c>
    </row>
    <row r="10" spans="1:13" x14ac:dyDescent="0.25">
      <c r="H10" s="16"/>
      <c r="I10" s="47" t="s">
        <v>315</v>
      </c>
      <c r="J10" s="25" t="s">
        <v>316</v>
      </c>
      <c r="K10" s="24" t="s">
        <v>315</v>
      </c>
      <c r="L10" s="25" t="s">
        <v>316</v>
      </c>
    </row>
    <row r="11" spans="1:13" x14ac:dyDescent="0.25">
      <c r="E11" t="s">
        <v>463</v>
      </c>
      <c r="F11" t="s">
        <v>464</v>
      </c>
      <c r="G11" s="2" t="s">
        <v>313</v>
      </c>
      <c r="H11" s="16">
        <v>1</v>
      </c>
      <c r="I11" s="48">
        <v>6800</v>
      </c>
      <c r="J11" s="21">
        <f>I11*$H11</f>
        <v>6800</v>
      </c>
      <c r="K11" s="20">
        <v>13000</v>
      </c>
      <c r="L11" s="21">
        <f>K11*$H11</f>
        <v>13000</v>
      </c>
      <c r="M11" s="30">
        <f>AVERAGE(I11,K11)</f>
        <v>9900</v>
      </c>
    </row>
    <row r="12" spans="1:13" x14ac:dyDescent="0.25">
      <c r="E12" t="s">
        <v>465</v>
      </c>
      <c r="F12" t="s">
        <v>466</v>
      </c>
      <c r="G12" s="2" t="s">
        <v>313</v>
      </c>
      <c r="H12" s="16">
        <v>1</v>
      </c>
      <c r="I12" s="48">
        <v>1030</v>
      </c>
      <c r="J12" s="21">
        <f t="shared" ref="J12:J20" si="0">I12*$H12</f>
        <v>1030</v>
      </c>
      <c r="K12" s="20">
        <v>2200</v>
      </c>
      <c r="L12" s="21">
        <f t="shared" ref="L12:L20" si="1">K12*$H12</f>
        <v>2200</v>
      </c>
      <c r="M12" s="30">
        <f t="shared" ref="M12:M21" si="2">AVERAGE(I12,K12)</f>
        <v>1615</v>
      </c>
    </row>
    <row r="13" spans="1:13" x14ac:dyDescent="0.25">
      <c r="E13" t="s">
        <v>467</v>
      </c>
      <c r="F13" t="s">
        <v>468</v>
      </c>
      <c r="G13" s="2" t="s">
        <v>312</v>
      </c>
      <c r="H13" s="16">
        <v>1600</v>
      </c>
      <c r="I13" s="48">
        <v>3.72</v>
      </c>
      <c r="J13" s="21">
        <f t="shared" si="0"/>
        <v>5952</v>
      </c>
      <c r="K13" s="20">
        <v>6</v>
      </c>
      <c r="L13" s="21">
        <f t="shared" si="1"/>
        <v>9600</v>
      </c>
      <c r="M13" s="30">
        <f t="shared" si="2"/>
        <v>4.8600000000000003</v>
      </c>
    </row>
    <row r="14" spans="1:13" ht="30" x14ac:dyDescent="0.25">
      <c r="E14" t="s">
        <v>469</v>
      </c>
      <c r="F14" s="37" t="s">
        <v>484</v>
      </c>
      <c r="G14" s="2" t="s">
        <v>312</v>
      </c>
      <c r="H14" s="16">
        <v>1200</v>
      </c>
      <c r="I14" s="48">
        <v>1.36</v>
      </c>
      <c r="J14" s="21">
        <f t="shared" si="0"/>
        <v>1632.0000000000002</v>
      </c>
      <c r="K14" s="20">
        <v>2.5</v>
      </c>
      <c r="L14" s="21">
        <f t="shared" si="1"/>
        <v>3000</v>
      </c>
      <c r="M14" s="30">
        <f t="shared" si="2"/>
        <v>1.9300000000000002</v>
      </c>
    </row>
    <row r="15" spans="1:13" x14ac:dyDescent="0.25">
      <c r="E15" t="s">
        <v>470</v>
      </c>
      <c r="F15" t="s">
        <v>471</v>
      </c>
      <c r="G15" s="2" t="s">
        <v>312</v>
      </c>
      <c r="H15" s="16">
        <v>400</v>
      </c>
      <c r="I15" s="48">
        <v>2.72</v>
      </c>
      <c r="J15" s="21">
        <f t="shared" si="0"/>
        <v>1088</v>
      </c>
      <c r="K15" s="20">
        <v>7</v>
      </c>
      <c r="L15" s="21">
        <f t="shared" si="1"/>
        <v>2800</v>
      </c>
      <c r="M15" s="30">
        <f t="shared" si="2"/>
        <v>4.8600000000000003</v>
      </c>
    </row>
    <row r="16" spans="1:13" ht="30" x14ac:dyDescent="0.25">
      <c r="E16" t="s">
        <v>472</v>
      </c>
      <c r="F16" s="37" t="s">
        <v>485</v>
      </c>
      <c r="G16" s="2" t="s">
        <v>312</v>
      </c>
      <c r="H16" s="16">
        <v>1200</v>
      </c>
      <c r="I16" s="48">
        <v>1.5</v>
      </c>
      <c r="J16" s="21">
        <f t="shared" si="0"/>
        <v>1800</v>
      </c>
      <c r="K16" s="20">
        <v>2</v>
      </c>
      <c r="L16" s="21">
        <f t="shared" si="1"/>
        <v>2400</v>
      </c>
      <c r="M16" s="30">
        <f t="shared" si="2"/>
        <v>1.75</v>
      </c>
    </row>
    <row r="17" spans="5:13" ht="45" x14ac:dyDescent="0.25">
      <c r="E17" t="s">
        <v>473</v>
      </c>
      <c r="F17" s="37" t="s">
        <v>486</v>
      </c>
      <c r="G17" s="2" t="s">
        <v>312</v>
      </c>
      <c r="H17" s="16">
        <v>30</v>
      </c>
      <c r="I17" s="48">
        <v>10</v>
      </c>
      <c r="J17" s="21">
        <f t="shared" si="0"/>
        <v>300</v>
      </c>
      <c r="K17" s="20">
        <v>2</v>
      </c>
      <c r="L17" s="21">
        <f t="shared" si="1"/>
        <v>60</v>
      </c>
      <c r="M17" s="30">
        <f t="shared" si="2"/>
        <v>6</v>
      </c>
    </row>
    <row r="18" spans="5:13" x14ac:dyDescent="0.25">
      <c r="E18" t="s">
        <v>474</v>
      </c>
      <c r="F18" t="s">
        <v>475</v>
      </c>
      <c r="G18" s="2" t="s">
        <v>345</v>
      </c>
      <c r="H18" s="16">
        <v>8</v>
      </c>
      <c r="I18" s="48">
        <v>56</v>
      </c>
      <c r="J18" s="21">
        <f t="shared" si="0"/>
        <v>448</v>
      </c>
      <c r="K18" s="20">
        <v>45</v>
      </c>
      <c r="L18" s="21">
        <f t="shared" si="1"/>
        <v>360</v>
      </c>
      <c r="M18" s="30">
        <f t="shared" si="2"/>
        <v>50.5</v>
      </c>
    </row>
    <row r="19" spans="5:13" x14ac:dyDescent="0.25">
      <c r="E19" t="s">
        <v>476</v>
      </c>
      <c r="F19" t="s">
        <v>477</v>
      </c>
      <c r="G19" s="2" t="s">
        <v>312</v>
      </c>
      <c r="H19" s="16">
        <v>400</v>
      </c>
      <c r="I19" s="48">
        <v>3.88</v>
      </c>
      <c r="J19" s="21">
        <f t="shared" si="0"/>
        <v>1552</v>
      </c>
      <c r="K19" s="20">
        <v>20</v>
      </c>
      <c r="L19" s="21">
        <f t="shared" si="1"/>
        <v>8000</v>
      </c>
      <c r="M19" s="30">
        <f t="shared" si="2"/>
        <v>11.94</v>
      </c>
    </row>
    <row r="20" spans="5:13" x14ac:dyDescent="0.25">
      <c r="E20" t="s">
        <v>478</v>
      </c>
      <c r="F20" t="s">
        <v>479</v>
      </c>
      <c r="G20" s="2" t="s">
        <v>345</v>
      </c>
      <c r="H20" s="16">
        <v>2</v>
      </c>
      <c r="I20" s="48">
        <v>15550</v>
      </c>
      <c r="J20" s="21">
        <f t="shared" si="0"/>
        <v>31100</v>
      </c>
      <c r="K20" s="20">
        <v>15000</v>
      </c>
      <c r="L20" s="21">
        <f t="shared" si="1"/>
        <v>30000</v>
      </c>
      <c r="M20" s="30">
        <f t="shared" si="2"/>
        <v>15275</v>
      </c>
    </row>
    <row r="21" spans="5:13" x14ac:dyDescent="0.25">
      <c r="E21" s="13" t="s">
        <v>480</v>
      </c>
      <c r="F21" s="13" t="s">
        <v>481</v>
      </c>
      <c r="G21" s="4" t="s">
        <v>483</v>
      </c>
      <c r="H21" s="26" t="s">
        <v>482</v>
      </c>
      <c r="I21" s="46">
        <v>2000</v>
      </c>
      <c r="J21" s="23">
        <v>1500</v>
      </c>
      <c r="K21" s="22">
        <v>4000</v>
      </c>
      <c r="L21" s="23">
        <v>3000</v>
      </c>
      <c r="M21" s="36">
        <f t="shared" si="2"/>
        <v>3000</v>
      </c>
    </row>
    <row r="22" spans="5:13" x14ac:dyDescent="0.25">
      <c r="H22" s="35" t="s">
        <v>347</v>
      </c>
      <c r="I22" s="49"/>
      <c r="J22" s="50">
        <f>SUM(J11:J21)</f>
        <v>53202</v>
      </c>
      <c r="K22" s="51"/>
      <c r="L22" s="50">
        <f>SUM(L11:L21)</f>
        <v>74420</v>
      </c>
    </row>
  </sheetData>
  <mergeCells count="2">
    <mergeCell ref="I9:J9"/>
    <mergeCell ref="K9:L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F5A4A-BF83-44A5-B18F-FC649620698F}">
  <sheetPr codeName="Sheet6"/>
  <dimension ref="A1:K40"/>
  <sheetViews>
    <sheetView workbookViewId="0"/>
  </sheetViews>
  <sheetFormatPr defaultRowHeight="15" x14ac:dyDescent="0.25"/>
  <cols>
    <col min="2" max="2" width="14" customWidth="1"/>
    <col min="3" max="3" width="9.140625" customWidth="1"/>
    <col min="4" max="4" width="16" customWidth="1"/>
    <col min="5" max="5" width="11.140625" customWidth="1"/>
    <col min="6" max="6" width="47.28515625" bestFit="1" customWidth="1"/>
    <col min="7" max="8" width="9.140625" style="2"/>
    <col min="9" max="10" width="14.28515625" customWidth="1"/>
    <col min="11" max="11" width="17" bestFit="1" customWidth="1"/>
  </cols>
  <sheetData>
    <row r="1" spans="1:11" ht="15.75" x14ac:dyDescent="0.25">
      <c r="A1" s="6" t="s">
        <v>326</v>
      </c>
      <c r="B1" t="s">
        <v>42</v>
      </c>
      <c r="D1" s="6" t="s">
        <v>323</v>
      </c>
      <c r="E1" t="str">
        <f>VLOOKUP($B$1,Data!$A$2:$E$80,2)</f>
        <v>Lincoln</v>
      </c>
    </row>
    <row r="2" spans="1:11" ht="15.75" x14ac:dyDescent="0.25">
      <c r="A2" s="6" t="s">
        <v>325</v>
      </c>
      <c r="B2" t="str">
        <f>VLOOKUP($B$1,Data!$A$2:$E$80,3)</f>
        <v>Fayetteville</v>
      </c>
      <c r="D2" s="6" t="s">
        <v>322</v>
      </c>
      <c r="E2" t="str">
        <f>VLOOKUP($B$1,Data!$A$2:$E$80,5)</f>
        <v>Middle</v>
      </c>
    </row>
    <row r="3" spans="1:11" ht="15.75" x14ac:dyDescent="0.25">
      <c r="A3" s="6" t="s">
        <v>324</v>
      </c>
      <c r="B3" t="str">
        <f>VLOOKUP($B$1,Data!$A$2:$E$80,4)</f>
        <v>Fayetteville Municipal</v>
      </c>
    </row>
    <row r="5" spans="1:11" ht="15.75" x14ac:dyDescent="0.25">
      <c r="A5" s="6" t="s">
        <v>321</v>
      </c>
      <c r="C5" t="str">
        <f>Index!D4</f>
        <v>REILs Replacement</v>
      </c>
    </row>
    <row r="6" spans="1:11" ht="15.75" x14ac:dyDescent="0.25">
      <c r="A6" s="6" t="s">
        <v>327</v>
      </c>
      <c r="B6" t="str">
        <f>Index!E4</f>
        <v>24-555-0141-19</v>
      </c>
    </row>
    <row r="7" spans="1:11" ht="15.75" x14ac:dyDescent="0.25">
      <c r="A7" s="6" t="s">
        <v>320</v>
      </c>
      <c r="B7" s="7">
        <v>43708</v>
      </c>
    </row>
    <row r="9" spans="1:11" x14ac:dyDescent="0.25">
      <c r="E9" s="8" t="s">
        <v>306</v>
      </c>
      <c r="F9" s="8" t="s">
        <v>307</v>
      </c>
      <c r="G9" s="2" t="s">
        <v>308</v>
      </c>
      <c r="H9" s="16" t="s">
        <v>309</v>
      </c>
      <c r="I9" s="107" t="s">
        <v>419</v>
      </c>
      <c r="J9" s="106"/>
      <c r="K9" s="5" t="s">
        <v>319</v>
      </c>
    </row>
    <row r="10" spans="1:11" x14ac:dyDescent="0.25">
      <c r="H10" s="16"/>
      <c r="I10" s="24" t="s">
        <v>315</v>
      </c>
      <c r="J10" s="25" t="s">
        <v>316</v>
      </c>
    </row>
    <row r="11" spans="1:11" x14ac:dyDescent="0.25">
      <c r="E11" t="s">
        <v>358</v>
      </c>
      <c r="F11" t="s">
        <v>338</v>
      </c>
      <c r="G11" s="2" t="s">
        <v>313</v>
      </c>
      <c r="H11" s="16">
        <v>1</v>
      </c>
      <c r="I11" s="20">
        <v>75000</v>
      </c>
      <c r="J11" s="21">
        <f>I11*$H11</f>
        <v>75000</v>
      </c>
      <c r="K11" s="30">
        <f>AVERAGE(I11)</f>
        <v>75000</v>
      </c>
    </row>
    <row r="12" spans="1:11" x14ac:dyDescent="0.25">
      <c r="E12" t="s">
        <v>359</v>
      </c>
      <c r="F12" t="s">
        <v>386</v>
      </c>
      <c r="G12" s="2" t="s">
        <v>313</v>
      </c>
      <c r="H12" s="16">
        <v>1</v>
      </c>
      <c r="I12" s="20">
        <v>5000</v>
      </c>
      <c r="J12" s="21">
        <f t="shared" ref="J12:J39" si="0">I12*$H12</f>
        <v>5000</v>
      </c>
      <c r="K12" s="30">
        <f t="shared" ref="K12:K39" si="1">AVERAGE(I12)</f>
        <v>5000</v>
      </c>
    </row>
    <row r="13" spans="1:11" x14ac:dyDescent="0.25">
      <c r="E13" t="s">
        <v>360</v>
      </c>
      <c r="F13" t="s">
        <v>387</v>
      </c>
      <c r="G13" s="2" t="s">
        <v>313</v>
      </c>
      <c r="H13" s="16">
        <v>1</v>
      </c>
      <c r="I13" s="20">
        <v>5000</v>
      </c>
      <c r="J13" s="21">
        <f t="shared" si="0"/>
        <v>5000</v>
      </c>
      <c r="K13" s="30">
        <f t="shared" si="1"/>
        <v>5000</v>
      </c>
    </row>
    <row r="14" spans="1:11" x14ac:dyDescent="0.25">
      <c r="E14" t="s">
        <v>361</v>
      </c>
      <c r="F14" t="s">
        <v>388</v>
      </c>
      <c r="G14" s="2" t="s">
        <v>313</v>
      </c>
      <c r="H14" s="16">
        <v>1</v>
      </c>
      <c r="I14" s="20">
        <v>10000</v>
      </c>
      <c r="J14" s="21">
        <f t="shared" si="0"/>
        <v>10000</v>
      </c>
      <c r="K14" s="30">
        <f t="shared" si="1"/>
        <v>10000</v>
      </c>
    </row>
    <row r="15" spans="1:11" x14ac:dyDescent="0.25">
      <c r="E15" t="s">
        <v>362</v>
      </c>
      <c r="F15" t="s">
        <v>389</v>
      </c>
      <c r="G15" s="2" t="s">
        <v>313</v>
      </c>
      <c r="H15" s="16">
        <v>1</v>
      </c>
      <c r="I15" s="20">
        <v>50000</v>
      </c>
      <c r="J15" s="21">
        <f t="shared" si="0"/>
        <v>50000</v>
      </c>
      <c r="K15" s="30">
        <f t="shared" si="1"/>
        <v>50000</v>
      </c>
    </row>
    <row r="16" spans="1:11" x14ac:dyDescent="0.25">
      <c r="E16" t="s">
        <v>363</v>
      </c>
      <c r="F16" t="s">
        <v>390</v>
      </c>
      <c r="G16" s="2" t="s">
        <v>414</v>
      </c>
      <c r="H16" s="27">
        <v>11500</v>
      </c>
      <c r="I16" s="20">
        <v>3.23</v>
      </c>
      <c r="J16" s="21">
        <f t="shared" si="0"/>
        <v>37145</v>
      </c>
      <c r="K16" s="30">
        <f t="shared" si="1"/>
        <v>3.23</v>
      </c>
    </row>
    <row r="17" spans="5:11" x14ac:dyDescent="0.25">
      <c r="E17" t="s">
        <v>364</v>
      </c>
      <c r="F17" t="s">
        <v>391</v>
      </c>
      <c r="G17" s="2" t="s">
        <v>414</v>
      </c>
      <c r="H17" s="27">
        <v>5110</v>
      </c>
      <c r="I17" s="20">
        <v>4</v>
      </c>
      <c r="J17" s="21">
        <f t="shared" si="0"/>
        <v>20440</v>
      </c>
      <c r="K17" s="30">
        <f t="shared" si="1"/>
        <v>4</v>
      </c>
    </row>
    <row r="18" spans="5:11" x14ac:dyDescent="0.25">
      <c r="E18" t="s">
        <v>365</v>
      </c>
      <c r="F18" t="s">
        <v>392</v>
      </c>
      <c r="G18" s="2" t="s">
        <v>415</v>
      </c>
      <c r="H18" s="27">
        <v>2500</v>
      </c>
      <c r="I18" s="20">
        <v>10</v>
      </c>
      <c r="J18" s="21">
        <f t="shared" si="0"/>
        <v>25000</v>
      </c>
      <c r="K18" s="30">
        <f t="shared" si="1"/>
        <v>10</v>
      </c>
    </row>
    <row r="19" spans="5:11" x14ac:dyDescent="0.25">
      <c r="E19" t="s">
        <v>366</v>
      </c>
      <c r="F19" t="s">
        <v>393</v>
      </c>
      <c r="G19" s="2" t="s">
        <v>415</v>
      </c>
      <c r="H19" s="16">
        <v>200</v>
      </c>
      <c r="I19" s="20">
        <v>15</v>
      </c>
      <c r="J19" s="21">
        <f t="shared" si="0"/>
        <v>3000</v>
      </c>
      <c r="K19" s="30">
        <f t="shared" si="1"/>
        <v>15</v>
      </c>
    </row>
    <row r="20" spans="5:11" x14ac:dyDescent="0.25">
      <c r="E20" t="s">
        <v>367</v>
      </c>
      <c r="F20" t="s">
        <v>394</v>
      </c>
      <c r="G20" s="2" t="s">
        <v>416</v>
      </c>
      <c r="H20" s="16">
        <v>350</v>
      </c>
      <c r="I20" s="20">
        <v>30</v>
      </c>
      <c r="J20" s="21">
        <f t="shared" si="0"/>
        <v>10500</v>
      </c>
      <c r="K20" s="30">
        <f t="shared" si="1"/>
        <v>30</v>
      </c>
    </row>
    <row r="21" spans="5:11" x14ac:dyDescent="0.25">
      <c r="E21" t="s">
        <v>368</v>
      </c>
      <c r="F21" t="s">
        <v>395</v>
      </c>
      <c r="G21" s="2" t="s">
        <v>312</v>
      </c>
      <c r="H21" s="16">
        <v>500</v>
      </c>
      <c r="I21" s="20">
        <v>5</v>
      </c>
      <c r="J21" s="21">
        <f t="shared" si="0"/>
        <v>2500</v>
      </c>
      <c r="K21" s="30">
        <f t="shared" si="1"/>
        <v>5</v>
      </c>
    </row>
    <row r="22" spans="5:11" x14ac:dyDescent="0.25">
      <c r="E22" t="s">
        <v>369</v>
      </c>
      <c r="F22" t="s">
        <v>396</v>
      </c>
      <c r="G22" s="2" t="s">
        <v>416</v>
      </c>
      <c r="H22" s="27">
        <v>2500</v>
      </c>
      <c r="I22" s="20">
        <v>28</v>
      </c>
      <c r="J22" s="21">
        <f t="shared" si="0"/>
        <v>70000</v>
      </c>
      <c r="K22" s="30">
        <f t="shared" si="1"/>
        <v>28</v>
      </c>
    </row>
    <row r="23" spans="5:11" x14ac:dyDescent="0.25">
      <c r="E23" t="s">
        <v>370</v>
      </c>
      <c r="F23" t="s">
        <v>397</v>
      </c>
      <c r="G23" s="2" t="s">
        <v>416</v>
      </c>
      <c r="H23" s="27">
        <v>5200</v>
      </c>
      <c r="I23" s="20">
        <v>110</v>
      </c>
      <c r="J23" s="21">
        <f t="shared" si="0"/>
        <v>572000</v>
      </c>
      <c r="K23" s="30">
        <f t="shared" si="1"/>
        <v>110</v>
      </c>
    </row>
    <row r="24" spans="5:11" x14ac:dyDescent="0.25">
      <c r="E24" t="s">
        <v>371</v>
      </c>
      <c r="F24" t="s">
        <v>398</v>
      </c>
      <c r="G24" s="2" t="s">
        <v>416</v>
      </c>
      <c r="H24" s="16">
        <v>800</v>
      </c>
      <c r="I24" s="20">
        <v>105</v>
      </c>
      <c r="J24" s="21">
        <f t="shared" si="0"/>
        <v>84000</v>
      </c>
      <c r="K24" s="30">
        <f t="shared" si="1"/>
        <v>105</v>
      </c>
    </row>
    <row r="25" spans="5:11" x14ac:dyDescent="0.25">
      <c r="E25" t="s">
        <v>372</v>
      </c>
      <c r="F25" t="s">
        <v>399</v>
      </c>
      <c r="G25" s="2" t="s">
        <v>417</v>
      </c>
      <c r="H25" s="27">
        <v>3800</v>
      </c>
      <c r="I25" s="20">
        <v>4.5</v>
      </c>
      <c r="J25" s="21">
        <f t="shared" si="0"/>
        <v>17100</v>
      </c>
      <c r="K25" s="30">
        <f t="shared" si="1"/>
        <v>4.5</v>
      </c>
    </row>
    <row r="26" spans="5:11" x14ac:dyDescent="0.25">
      <c r="E26" t="s">
        <v>373</v>
      </c>
      <c r="F26" t="s">
        <v>400</v>
      </c>
      <c r="G26" s="2" t="s">
        <v>312</v>
      </c>
      <c r="H26" s="27">
        <v>8000</v>
      </c>
      <c r="I26" s="20">
        <v>1.5</v>
      </c>
      <c r="J26" s="21">
        <f t="shared" si="0"/>
        <v>12000</v>
      </c>
      <c r="K26" s="30">
        <f t="shared" si="1"/>
        <v>1.5</v>
      </c>
    </row>
    <row r="27" spans="5:11" x14ac:dyDescent="0.25">
      <c r="E27" t="s">
        <v>374</v>
      </c>
      <c r="F27" t="s">
        <v>401</v>
      </c>
      <c r="G27" s="2" t="s">
        <v>418</v>
      </c>
      <c r="H27" s="27">
        <v>6100</v>
      </c>
      <c r="I27" s="20">
        <v>0.46</v>
      </c>
      <c r="J27" s="21">
        <f t="shared" si="0"/>
        <v>2806</v>
      </c>
      <c r="K27" s="30">
        <f t="shared" si="1"/>
        <v>0.46</v>
      </c>
    </row>
    <row r="28" spans="5:11" x14ac:dyDescent="0.25">
      <c r="E28" t="s">
        <v>375</v>
      </c>
      <c r="F28" t="s">
        <v>402</v>
      </c>
      <c r="G28" s="2" t="s">
        <v>418</v>
      </c>
      <c r="H28" s="27">
        <v>6100</v>
      </c>
      <c r="I28" s="20">
        <v>1</v>
      </c>
      <c r="J28" s="21">
        <f t="shared" si="0"/>
        <v>6100</v>
      </c>
      <c r="K28" s="30">
        <f t="shared" si="1"/>
        <v>1</v>
      </c>
    </row>
    <row r="29" spans="5:11" x14ac:dyDescent="0.25">
      <c r="E29" t="s">
        <v>376</v>
      </c>
      <c r="F29" t="s">
        <v>403</v>
      </c>
      <c r="G29" s="2" t="s">
        <v>345</v>
      </c>
      <c r="H29" s="16">
        <v>34</v>
      </c>
      <c r="I29" s="20">
        <v>201.44</v>
      </c>
      <c r="J29" s="21">
        <f t="shared" si="0"/>
        <v>6848.96</v>
      </c>
      <c r="K29" s="30">
        <f t="shared" si="1"/>
        <v>201.44</v>
      </c>
    </row>
    <row r="30" spans="5:11" x14ac:dyDescent="0.25">
      <c r="E30" t="s">
        <v>377</v>
      </c>
      <c r="F30" t="s">
        <v>404</v>
      </c>
      <c r="G30" s="2" t="s">
        <v>345</v>
      </c>
      <c r="H30" s="16">
        <v>34</v>
      </c>
      <c r="I30" s="20">
        <v>400</v>
      </c>
      <c r="J30" s="21">
        <f t="shared" si="0"/>
        <v>13600</v>
      </c>
      <c r="K30" s="30">
        <f t="shared" si="1"/>
        <v>400</v>
      </c>
    </row>
    <row r="31" spans="5:11" x14ac:dyDescent="0.25">
      <c r="E31" t="s">
        <v>378</v>
      </c>
      <c r="F31" t="s">
        <v>405</v>
      </c>
      <c r="G31" s="2" t="s">
        <v>417</v>
      </c>
      <c r="H31" s="27">
        <v>6950</v>
      </c>
      <c r="I31" s="20">
        <v>8</v>
      </c>
      <c r="J31" s="21">
        <f t="shared" si="0"/>
        <v>55600</v>
      </c>
      <c r="K31" s="30">
        <f t="shared" si="1"/>
        <v>8</v>
      </c>
    </row>
    <row r="32" spans="5:11" x14ac:dyDescent="0.25">
      <c r="E32" t="s">
        <v>379</v>
      </c>
      <c r="F32" t="s">
        <v>406</v>
      </c>
      <c r="G32" s="2" t="s">
        <v>312</v>
      </c>
      <c r="H32" s="27">
        <v>2700</v>
      </c>
      <c r="I32" s="20">
        <v>25</v>
      </c>
      <c r="J32" s="21">
        <f t="shared" si="0"/>
        <v>67500</v>
      </c>
      <c r="K32" s="30">
        <f t="shared" si="1"/>
        <v>25</v>
      </c>
    </row>
    <row r="33" spans="5:11" x14ac:dyDescent="0.25">
      <c r="E33" t="s">
        <v>380</v>
      </c>
      <c r="F33" t="s">
        <v>407</v>
      </c>
      <c r="G33" s="2" t="s">
        <v>312</v>
      </c>
      <c r="H33" s="16">
        <v>400</v>
      </c>
      <c r="I33" s="20">
        <v>20</v>
      </c>
      <c r="J33" s="21">
        <f t="shared" si="0"/>
        <v>8000</v>
      </c>
      <c r="K33" s="30">
        <f t="shared" si="1"/>
        <v>20</v>
      </c>
    </row>
    <row r="34" spans="5:11" x14ac:dyDescent="0.25">
      <c r="E34" t="s">
        <v>381</v>
      </c>
      <c r="F34" t="s">
        <v>408</v>
      </c>
      <c r="G34" s="2" t="s">
        <v>345</v>
      </c>
      <c r="H34" s="16">
        <v>6</v>
      </c>
      <c r="I34" s="20">
        <v>700</v>
      </c>
      <c r="J34" s="21">
        <f t="shared" si="0"/>
        <v>4200</v>
      </c>
      <c r="K34" s="30">
        <f t="shared" si="1"/>
        <v>700</v>
      </c>
    </row>
    <row r="35" spans="5:11" x14ac:dyDescent="0.25">
      <c r="E35" t="s">
        <v>335</v>
      </c>
      <c r="F35" t="s">
        <v>409</v>
      </c>
      <c r="G35" s="2" t="s">
        <v>310</v>
      </c>
      <c r="H35" s="16">
        <v>2</v>
      </c>
      <c r="I35" s="20">
        <v>2000</v>
      </c>
      <c r="J35" s="21">
        <f t="shared" si="0"/>
        <v>4000</v>
      </c>
      <c r="K35" s="30">
        <f t="shared" si="1"/>
        <v>2000</v>
      </c>
    </row>
    <row r="36" spans="5:11" x14ac:dyDescent="0.25">
      <c r="E36" t="s">
        <v>382</v>
      </c>
      <c r="F36" t="s">
        <v>410</v>
      </c>
      <c r="G36" s="2" t="s">
        <v>414</v>
      </c>
      <c r="H36" s="27">
        <v>1700</v>
      </c>
      <c r="I36" s="20">
        <v>6</v>
      </c>
      <c r="J36" s="21">
        <f t="shared" si="0"/>
        <v>10200</v>
      </c>
      <c r="K36" s="30">
        <f t="shared" si="1"/>
        <v>6</v>
      </c>
    </row>
    <row r="37" spans="5:11" x14ac:dyDescent="0.25">
      <c r="E37" t="s">
        <v>383</v>
      </c>
      <c r="F37" t="s">
        <v>411</v>
      </c>
      <c r="G37" s="2" t="s">
        <v>415</v>
      </c>
      <c r="H37" s="16">
        <v>600</v>
      </c>
      <c r="I37" s="20">
        <v>45</v>
      </c>
      <c r="J37" s="21">
        <f t="shared" si="0"/>
        <v>27000</v>
      </c>
      <c r="K37" s="30">
        <f t="shared" si="1"/>
        <v>45</v>
      </c>
    </row>
    <row r="38" spans="5:11" x14ac:dyDescent="0.25">
      <c r="E38" t="s">
        <v>384</v>
      </c>
      <c r="F38" t="s">
        <v>412</v>
      </c>
      <c r="G38" s="2" t="s">
        <v>416</v>
      </c>
      <c r="H38" s="16">
        <v>130</v>
      </c>
      <c r="I38" s="20">
        <v>800</v>
      </c>
      <c r="J38" s="21">
        <f t="shared" si="0"/>
        <v>104000</v>
      </c>
      <c r="K38" s="30">
        <f t="shared" si="1"/>
        <v>800</v>
      </c>
    </row>
    <row r="39" spans="5:11" x14ac:dyDescent="0.25">
      <c r="E39" s="13" t="s">
        <v>385</v>
      </c>
      <c r="F39" s="13" t="s">
        <v>413</v>
      </c>
      <c r="G39" s="4" t="s">
        <v>416</v>
      </c>
      <c r="H39" s="26">
        <v>980</v>
      </c>
      <c r="I39" s="22">
        <v>40</v>
      </c>
      <c r="J39" s="23">
        <f t="shared" si="0"/>
        <v>39200</v>
      </c>
      <c r="K39" s="36">
        <f t="shared" si="1"/>
        <v>40</v>
      </c>
    </row>
    <row r="40" spans="5:11" x14ac:dyDescent="0.25">
      <c r="H40" s="35" t="s">
        <v>347</v>
      </c>
      <c r="J40" s="31">
        <f>SUM(J11:J39)</f>
        <v>1347739.96</v>
      </c>
    </row>
  </sheetData>
  <mergeCells count="1">
    <mergeCell ref="I9:J9"/>
  </mergeCells>
  <phoneticPr fontId="6"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1F34B-2E92-4664-966E-A446BD88D5ED}">
  <sheetPr codeName="Sheet7"/>
  <dimension ref="A1:M34"/>
  <sheetViews>
    <sheetView workbookViewId="0"/>
  </sheetViews>
  <sheetFormatPr defaultRowHeight="15" x14ac:dyDescent="0.25"/>
  <cols>
    <col min="2" max="2" width="14" customWidth="1"/>
    <col min="3" max="3" width="9.140625" customWidth="1"/>
    <col min="4" max="4" width="16" customWidth="1"/>
    <col min="5" max="5" width="11.140625" customWidth="1"/>
    <col min="6" max="6" width="59.5703125" bestFit="1" customWidth="1"/>
    <col min="7" max="8" width="9.140625" style="2"/>
    <col min="9" max="12" width="14.28515625" customWidth="1"/>
    <col min="13" max="13" width="17" bestFit="1" customWidth="1"/>
  </cols>
  <sheetData>
    <row r="1" spans="1:13" ht="15.75" x14ac:dyDescent="0.25">
      <c r="A1" s="6" t="s">
        <v>326</v>
      </c>
      <c r="B1" t="s">
        <v>42</v>
      </c>
      <c r="D1" s="6" t="s">
        <v>323</v>
      </c>
      <c r="E1" t="str">
        <f>VLOOKUP($B$1,Data!$A$2:$E$80,2)</f>
        <v>Lincoln</v>
      </c>
    </row>
    <row r="2" spans="1:13" ht="15.75" x14ac:dyDescent="0.25">
      <c r="A2" s="6" t="s">
        <v>325</v>
      </c>
      <c r="B2" t="str">
        <f>VLOOKUP($B$1,Data!$A$2:$E$80,3)</f>
        <v>Fayetteville</v>
      </c>
      <c r="D2" s="6" t="s">
        <v>322</v>
      </c>
      <c r="E2" t="str">
        <f>VLOOKUP($B$1,Data!$A$2:$E$80,5)</f>
        <v>Middle</v>
      </c>
    </row>
    <row r="3" spans="1:13" ht="15.75" x14ac:dyDescent="0.25">
      <c r="A3" s="6" t="s">
        <v>324</v>
      </c>
      <c r="B3" t="str">
        <f>VLOOKUP($B$1,Data!$A$2:$E$80,4)</f>
        <v>Fayetteville Municipal</v>
      </c>
    </row>
    <row r="5" spans="1:13" ht="15.75" x14ac:dyDescent="0.25">
      <c r="A5" s="6" t="s">
        <v>321</v>
      </c>
      <c r="C5" t="str">
        <f>Index!D5</f>
        <v>Taxiway &amp; Apron Pavement Rehab</v>
      </c>
    </row>
    <row r="6" spans="1:13" ht="15.75" x14ac:dyDescent="0.25">
      <c r="A6" s="6" t="s">
        <v>327</v>
      </c>
      <c r="B6" t="str">
        <f>Index!E5</f>
        <v>52-555-0155-18</v>
      </c>
    </row>
    <row r="7" spans="1:13" ht="15.75" x14ac:dyDescent="0.25">
      <c r="A7" s="6" t="s">
        <v>320</v>
      </c>
      <c r="B7" s="7">
        <v>43708</v>
      </c>
    </row>
    <row r="9" spans="1:13" x14ac:dyDescent="0.25">
      <c r="E9" s="8" t="s">
        <v>306</v>
      </c>
      <c r="F9" s="8" t="s">
        <v>307</v>
      </c>
      <c r="G9" s="2" t="s">
        <v>308</v>
      </c>
      <c r="H9" s="16" t="s">
        <v>309</v>
      </c>
      <c r="I9" s="107" t="s">
        <v>421</v>
      </c>
      <c r="J9" s="106"/>
      <c r="K9" s="107" t="s">
        <v>422</v>
      </c>
      <c r="L9" s="106"/>
      <c r="M9" s="5" t="s">
        <v>319</v>
      </c>
    </row>
    <row r="10" spans="1:13" x14ac:dyDescent="0.25">
      <c r="H10" s="16"/>
      <c r="I10" s="24" t="s">
        <v>315</v>
      </c>
      <c r="J10" s="25" t="s">
        <v>316</v>
      </c>
      <c r="K10" s="24" t="s">
        <v>315</v>
      </c>
      <c r="L10" s="25" t="s">
        <v>316</v>
      </c>
    </row>
    <row r="11" spans="1:13" x14ac:dyDescent="0.25">
      <c r="E11" t="s">
        <v>358</v>
      </c>
      <c r="F11" t="s">
        <v>338</v>
      </c>
      <c r="G11" s="2" t="s">
        <v>313</v>
      </c>
      <c r="H11" s="16">
        <v>1</v>
      </c>
      <c r="I11" s="20">
        <v>19500</v>
      </c>
      <c r="J11" s="21">
        <f>I11*$H11</f>
        <v>19500</v>
      </c>
      <c r="K11" s="20">
        <v>49800</v>
      </c>
      <c r="L11" s="21">
        <f>K11*$H11</f>
        <v>49800</v>
      </c>
      <c r="M11" s="30">
        <f>AVERAGE(I11,K11)</f>
        <v>34650</v>
      </c>
    </row>
    <row r="12" spans="1:13" x14ac:dyDescent="0.25">
      <c r="E12" t="s">
        <v>359</v>
      </c>
      <c r="F12" t="s">
        <v>386</v>
      </c>
      <c r="G12" s="2" t="s">
        <v>313</v>
      </c>
      <c r="H12" s="16">
        <v>1</v>
      </c>
      <c r="I12" s="20">
        <v>1500</v>
      </c>
      <c r="J12" s="21">
        <f t="shared" ref="J12:J33" si="0">I12*$H12</f>
        <v>1500</v>
      </c>
      <c r="K12" s="19">
        <v>8300</v>
      </c>
      <c r="L12" s="21">
        <f t="shared" ref="L12:L33" si="1">K12*$H12</f>
        <v>8300</v>
      </c>
      <c r="M12" s="30">
        <f t="shared" ref="M12:M33" si="2">AVERAGE(I12,K12)</f>
        <v>4900</v>
      </c>
    </row>
    <row r="13" spans="1:13" x14ac:dyDescent="0.25">
      <c r="E13" t="s">
        <v>360</v>
      </c>
      <c r="F13" t="s">
        <v>387</v>
      </c>
      <c r="G13" s="2" t="s">
        <v>313</v>
      </c>
      <c r="H13" s="16">
        <v>1</v>
      </c>
      <c r="I13" s="20">
        <v>1500</v>
      </c>
      <c r="J13" s="21">
        <f t="shared" si="0"/>
        <v>1500</v>
      </c>
      <c r="K13" s="19">
        <v>7000</v>
      </c>
      <c r="L13" s="21">
        <f t="shared" si="1"/>
        <v>7000</v>
      </c>
      <c r="M13" s="30">
        <f t="shared" si="2"/>
        <v>4250</v>
      </c>
    </row>
    <row r="14" spans="1:13" x14ac:dyDescent="0.25">
      <c r="E14" t="s">
        <v>362</v>
      </c>
      <c r="F14" t="s">
        <v>420</v>
      </c>
      <c r="G14" s="2" t="s">
        <v>313</v>
      </c>
      <c r="H14" s="16">
        <v>1</v>
      </c>
      <c r="I14" s="20">
        <v>10500</v>
      </c>
      <c r="J14" s="21">
        <f t="shared" si="0"/>
        <v>10500</v>
      </c>
      <c r="K14" s="19">
        <v>5000</v>
      </c>
      <c r="L14" s="21">
        <f t="shared" si="1"/>
        <v>5000</v>
      </c>
      <c r="M14" s="30">
        <f t="shared" si="2"/>
        <v>7750</v>
      </c>
    </row>
    <row r="15" spans="1:13" x14ac:dyDescent="0.25">
      <c r="E15" t="s">
        <v>423</v>
      </c>
      <c r="F15" t="s">
        <v>442</v>
      </c>
      <c r="G15" s="2" t="s">
        <v>312</v>
      </c>
      <c r="H15" s="27">
        <v>17323</v>
      </c>
      <c r="I15" s="20">
        <v>1.29</v>
      </c>
      <c r="J15" s="21">
        <f t="shared" si="0"/>
        <v>22346.670000000002</v>
      </c>
      <c r="K15" s="19">
        <v>1.37</v>
      </c>
      <c r="L15" s="21">
        <f t="shared" si="1"/>
        <v>23732.510000000002</v>
      </c>
      <c r="M15" s="30">
        <f t="shared" si="2"/>
        <v>1.33</v>
      </c>
    </row>
    <row r="16" spans="1:13" x14ac:dyDescent="0.25">
      <c r="E16" t="s">
        <v>424</v>
      </c>
      <c r="F16" t="s">
        <v>443</v>
      </c>
      <c r="G16" s="2" t="s">
        <v>312</v>
      </c>
      <c r="H16" s="27">
        <v>1250</v>
      </c>
      <c r="I16" s="20">
        <v>1.61</v>
      </c>
      <c r="J16" s="21">
        <f t="shared" si="0"/>
        <v>2012.5000000000002</v>
      </c>
      <c r="K16" s="19">
        <v>1.68</v>
      </c>
      <c r="L16" s="21">
        <f t="shared" si="1"/>
        <v>2100</v>
      </c>
      <c r="M16" s="30">
        <f t="shared" si="2"/>
        <v>1.645</v>
      </c>
    </row>
    <row r="17" spans="5:13" x14ac:dyDescent="0.25">
      <c r="E17" t="s">
        <v>425</v>
      </c>
      <c r="F17" t="s">
        <v>444</v>
      </c>
      <c r="G17" s="2" t="s">
        <v>312</v>
      </c>
      <c r="H17" s="27">
        <v>15031</v>
      </c>
      <c r="I17" s="20">
        <v>3</v>
      </c>
      <c r="J17" s="21">
        <f t="shared" si="0"/>
        <v>45093</v>
      </c>
      <c r="K17" s="19">
        <v>3.98</v>
      </c>
      <c r="L17" s="21">
        <f t="shared" si="1"/>
        <v>59823.38</v>
      </c>
      <c r="M17" s="30">
        <f t="shared" si="2"/>
        <v>3.49</v>
      </c>
    </row>
    <row r="18" spans="5:13" x14ac:dyDescent="0.25">
      <c r="E18" t="s">
        <v>426</v>
      </c>
      <c r="F18" t="s">
        <v>445</v>
      </c>
      <c r="G18" s="2" t="s">
        <v>312</v>
      </c>
      <c r="H18" s="27">
        <v>13763</v>
      </c>
      <c r="I18" s="20">
        <v>1.5</v>
      </c>
      <c r="J18" s="21">
        <f t="shared" si="0"/>
        <v>20644.5</v>
      </c>
      <c r="K18" s="19">
        <v>3.64</v>
      </c>
      <c r="L18" s="21">
        <f t="shared" si="1"/>
        <v>50097.32</v>
      </c>
      <c r="M18" s="30">
        <f t="shared" si="2"/>
        <v>2.5700000000000003</v>
      </c>
    </row>
    <row r="19" spans="5:13" x14ac:dyDescent="0.25">
      <c r="E19" t="s">
        <v>427</v>
      </c>
      <c r="F19" t="s">
        <v>446</v>
      </c>
      <c r="G19" s="2" t="s">
        <v>312</v>
      </c>
      <c r="H19" s="27">
        <v>17323</v>
      </c>
      <c r="I19" s="20">
        <v>1.55</v>
      </c>
      <c r="J19" s="21">
        <f t="shared" si="0"/>
        <v>26850.65</v>
      </c>
      <c r="K19" s="19">
        <v>1.18</v>
      </c>
      <c r="L19" s="21">
        <f t="shared" si="1"/>
        <v>20441.14</v>
      </c>
      <c r="M19" s="30">
        <f t="shared" si="2"/>
        <v>1.365</v>
      </c>
    </row>
    <row r="20" spans="5:13" x14ac:dyDescent="0.25">
      <c r="E20" t="s">
        <v>428</v>
      </c>
      <c r="F20" t="s">
        <v>447</v>
      </c>
      <c r="G20" s="2" t="s">
        <v>345</v>
      </c>
      <c r="H20" s="16">
        <v>64</v>
      </c>
      <c r="I20" s="20">
        <v>80</v>
      </c>
      <c r="J20" s="21">
        <f t="shared" si="0"/>
        <v>5120</v>
      </c>
      <c r="K20" s="19">
        <v>140</v>
      </c>
      <c r="L20" s="21">
        <f t="shared" si="1"/>
        <v>8960</v>
      </c>
      <c r="M20" s="30">
        <f t="shared" si="2"/>
        <v>110</v>
      </c>
    </row>
    <row r="21" spans="5:13" x14ac:dyDescent="0.25">
      <c r="E21" t="s">
        <v>429</v>
      </c>
      <c r="F21" t="s">
        <v>448</v>
      </c>
      <c r="G21" s="2" t="s">
        <v>345</v>
      </c>
      <c r="H21" s="16">
        <v>166</v>
      </c>
      <c r="I21" s="20">
        <v>80</v>
      </c>
      <c r="J21" s="21">
        <f t="shared" si="0"/>
        <v>13280</v>
      </c>
      <c r="K21" s="19">
        <v>136</v>
      </c>
      <c r="L21" s="21">
        <f t="shared" si="1"/>
        <v>22576</v>
      </c>
      <c r="M21" s="30">
        <f t="shared" si="2"/>
        <v>108</v>
      </c>
    </row>
    <row r="22" spans="5:13" x14ac:dyDescent="0.25">
      <c r="E22" t="s">
        <v>430</v>
      </c>
      <c r="F22" t="s">
        <v>449</v>
      </c>
      <c r="G22" s="2" t="s">
        <v>312</v>
      </c>
      <c r="H22" s="27">
        <v>15839</v>
      </c>
      <c r="I22" s="20">
        <v>0.5</v>
      </c>
      <c r="J22" s="21">
        <f t="shared" si="0"/>
        <v>7919.5</v>
      </c>
      <c r="K22" s="19">
        <v>1.61</v>
      </c>
      <c r="L22" s="21">
        <f t="shared" si="1"/>
        <v>25500.79</v>
      </c>
      <c r="M22" s="30">
        <f t="shared" si="2"/>
        <v>1.0550000000000002</v>
      </c>
    </row>
    <row r="23" spans="5:13" x14ac:dyDescent="0.25">
      <c r="E23" t="s">
        <v>431</v>
      </c>
      <c r="F23" t="s">
        <v>450</v>
      </c>
      <c r="G23" s="2" t="s">
        <v>345</v>
      </c>
      <c r="H23" s="16">
        <v>20</v>
      </c>
      <c r="I23" s="20">
        <v>1250</v>
      </c>
      <c r="J23" s="21">
        <f t="shared" si="0"/>
        <v>25000</v>
      </c>
      <c r="K23" s="19">
        <v>660</v>
      </c>
      <c r="L23" s="21">
        <f t="shared" si="1"/>
        <v>13200</v>
      </c>
      <c r="M23" s="30">
        <f t="shared" si="2"/>
        <v>955</v>
      </c>
    </row>
    <row r="24" spans="5:13" s="38" customFormat="1" ht="45" x14ac:dyDescent="0.25">
      <c r="E24" s="38" t="s">
        <v>432</v>
      </c>
      <c r="F24" s="1" t="s">
        <v>451</v>
      </c>
      <c r="G24" s="39" t="s">
        <v>313</v>
      </c>
      <c r="H24" s="41">
        <v>1</v>
      </c>
      <c r="I24" s="42">
        <v>3500</v>
      </c>
      <c r="J24" s="43">
        <f t="shared" si="0"/>
        <v>3500</v>
      </c>
      <c r="K24" s="44">
        <v>13600</v>
      </c>
      <c r="L24" s="43">
        <f t="shared" si="1"/>
        <v>13600</v>
      </c>
      <c r="M24" s="40">
        <f t="shared" si="2"/>
        <v>8550</v>
      </c>
    </row>
    <row r="25" spans="5:13" x14ac:dyDescent="0.25">
      <c r="E25" t="s">
        <v>433</v>
      </c>
      <c r="F25" t="s">
        <v>452</v>
      </c>
      <c r="G25" s="2" t="s">
        <v>313</v>
      </c>
      <c r="H25" s="16">
        <v>1</v>
      </c>
      <c r="I25" s="20">
        <v>12000</v>
      </c>
      <c r="J25" s="21">
        <f t="shared" si="0"/>
        <v>12000</v>
      </c>
      <c r="K25" s="19">
        <v>10230</v>
      </c>
      <c r="L25" s="21">
        <f t="shared" si="1"/>
        <v>10230</v>
      </c>
      <c r="M25" s="30">
        <f t="shared" si="2"/>
        <v>11115</v>
      </c>
    </row>
    <row r="26" spans="5:13" x14ac:dyDescent="0.25">
      <c r="E26" t="s">
        <v>434</v>
      </c>
      <c r="F26" t="s">
        <v>453</v>
      </c>
      <c r="G26" s="2" t="s">
        <v>345</v>
      </c>
      <c r="H26" s="16">
        <v>3</v>
      </c>
      <c r="I26" s="20">
        <v>500</v>
      </c>
      <c r="J26" s="21">
        <f t="shared" si="0"/>
        <v>1500</v>
      </c>
      <c r="K26" s="19">
        <v>257</v>
      </c>
      <c r="L26" s="21">
        <f t="shared" si="1"/>
        <v>771</v>
      </c>
      <c r="M26" s="30">
        <f t="shared" si="2"/>
        <v>378.5</v>
      </c>
    </row>
    <row r="27" spans="5:13" x14ac:dyDescent="0.25">
      <c r="E27" t="s">
        <v>435</v>
      </c>
      <c r="F27" t="s">
        <v>454</v>
      </c>
      <c r="G27" s="2" t="s">
        <v>313</v>
      </c>
      <c r="H27" s="16">
        <v>1</v>
      </c>
      <c r="I27" s="20">
        <v>2500</v>
      </c>
      <c r="J27" s="21">
        <f t="shared" si="0"/>
        <v>2500</v>
      </c>
      <c r="K27" s="19">
        <v>200</v>
      </c>
      <c r="L27" s="21">
        <f t="shared" si="1"/>
        <v>200</v>
      </c>
      <c r="M27" s="30">
        <f t="shared" si="2"/>
        <v>1350</v>
      </c>
    </row>
    <row r="28" spans="5:13" x14ac:dyDescent="0.25">
      <c r="E28" t="s">
        <v>436</v>
      </c>
      <c r="F28" t="s">
        <v>455</v>
      </c>
      <c r="G28" s="2" t="s">
        <v>312</v>
      </c>
      <c r="H28" s="16">
        <v>700</v>
      </c>
      <c r="I28" s="20">
        <v>35</v>
      </c>
      <c r="J28" s="21">
        <f t="shared" si="0"/>
        <v>24500</v>
      </c>
      <c r="K28" s="19">
        <v>100</v>
      </c>
      <c r="L28" s="21">
        <f t="shared" si="1"/>
        <v>70000</v>
      </c>
      <c r="M28" s="30">
        <f t="shared" si="2"/>
        <v>67.5</v>
      </c>
    </row>
    <row r="29" spans="5:13" x14ac:dyDescent="0.25">
      <c r="E29" t="s">
        <v>437</v>
      </c>
      <c r="F29" t="s">
        <v>456</v>
      </c>
      <c r="G29" s="2" t="s">
        <v>345</v>
      </c>
      <c r="H29" s="16">
        <v>166</v>
      </c>
      <c r="I29" s="20">
        <v>840</v>
      </c>
      <c r="J29" s="21">
        <f t="shared" si="0"/>
        <v>139440</v>
      </c>
      <c r="K29" s="19">
        <v>914</v>
      </c>
      <c r="L29" s="21">
        <f t="shared" si="1"/>
        <v>151724</v>
      </c>
      <c r="M29" s="30">
        <f t="shared" si="2"/>
        <v>877</v>
      </c>
    </row>
    <row r="30" spans="5:13" x14ac:dyDescent="0.25">
      <c r="E30" t="s">
        <v>438</v>
      </c>
      <c r="F30" t="s">
        <v>457</v>
      </c>
      <c r="G30" s="2" t="s">
        <v>345</v>
      </c>
      <c r="H30" s="16">
        <v>5</v>
      </c>
      <c r="I30" s="20">
        <v>4400</v>
      </c>
      <c r="J30" s="21">
        <f t="shared" si="0"/>
        <v>22000</v>
      </c>
      <c r="K30" s="19">
        <v>3290</v>
      </c>
      <c r="L30" s="21">
        <f t="shared" si="1"/>
        <v>16450</v>
      </c>
      <c r="M30" s="30">
        <f t="shared" si="2"/>
        <v>3845</v>
      </c>
    </row>
    <row r="31" spans="5:13" x14ac:dyDescent="0.25">
      <c r="E31" t="s">
        <v>439</v>
      </c>
      <c r="F31" t="s">
        <v>458</v>
      </c>
      <c r="G31" s="2" t="s">
        <v>345</v>
      </c>
      <c r="H31" s="16">
        <v>5</v>
      </c>
      <c r="I31" s="20">
        <v>5000</v>
      </c>
      <c r="J31" s="21">
        <f t="shared" si="0"/>
        <v>25000</v>
      </c>
      <c r="K31" s="19">
        <v>4280</v>
      </c>
      <c r="L31" s="21">
        <f t="shared" si="1"/>
        <v>21400</v>
      </c>
      <c r="M31" s="30">
        <f t="shared" si="2"/>
        <v>4640</v>
      </c>
    </row>
    <row r="32" spans="5:13" x14ac:dyDescent="0.25">
      <c r="E32" t="s">
        <v>440</v>
      </c>
      <c r="F32" t="s">
        <v>459</v>
      </c>
      <c r="G32" s="2" t="s">
        <v>345</v>
      </c>
      <c r="H32" s="16">
        <v>4</v>
      </c>
      <c r="I32" s="20">
        <v>5000</v>
      </c>
      <c r="J32" s="21">
        <f t="shared" si="0"/>
        <v>20000</v>
      </c>
      <c r="K32" s="19">
        <v>4420</v>
      </c>
      <c r="L32" s="21">
        <f t="shared" si="1"/>
        <v>17680</v>
      </c>
      <c r="M32" s="30">
        <f t="shared" si="2"/>
        <v>4710</v>
      </c>
    </row>
    <row r="33" spans="5:13" x14ac:dyDescent="0.25">
      <c r="E33" s="13" t="s">
        <v>441</v>
      </c>
      <c r="F33" s="13" t="s">
        <v>460</v>
      </c>
      <c r="G33" s="4" t="s">
        <v>313</v>
      </c>
      <c r="H33" s="26">
        <v>1</v>
      </c>
      <c r="I33" s="22">
        <v>7500</v>
      </c>
      <c r="J33" s="23">
        <f t="shared" si="0"/>
        <v>7500</v>
      </c>
      <c r="K33" s="45">
        <v>21413.86</v>
      </c>
      <c r="L33" s="23">
        <f t="shared" si="1"/>
        <v>21413.86</v>
      </c>
      <c r="M33" s="36">
        <f t="shared" si="2"/>
        <v>14456.93</v>
      </c>
    </row>
    <row r="34" spans="5:13" x14ac:dyDescent="0.25">
      <c r="H34" s="35" t="s">
        <v>347</v>
      </c>
      <c r="J34" s="31">
        <f>SUM(J11:J33)</f>
        <v>459206.82</v>
      </c>
      <c r="L34" s="31">
        <f>SUM(L11:L33)</f>
        <v>620000</v>
      </c>
    </row>
  </sheetData>
  <mergeCells count="2">
    <mergeCell ref="I9:J9"/>
    <mergeCell ref="K9:L9"/>
  </mergeCells>
  <phoneticPr fontId="6"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7DD9-840D-4632-9390-BA7B5CC3092A}">
  <sheetPr codeName="Sheet10"/>
  <dimension ref="A1:M34"/>
  <sheetViews>
    <sheetView workbookViewId="0"/>
  </sheetViews>
  <sheetFormatPr defaultRowHeight="15" x14ac:dyDescent="0.25"/>
  <cols>
    <col min="2" max="2" width="14" customWidth="1"/>
    <col min="3" max="3" width="9.140625" customWidth="1"/>
    <col min="4" max="4" width="16" customWidth="1"/>
    <col min="5" max="5" width="11.140625" customWidth="1"/>
    <col min="6" max="6" width="72.140625" bestFit="1" customWidth="1"/>
    <col min="7" max="8" width="9.140625" style="2"/>
    <col min="9" max="12" width="14.28515625" customWidth="1"/>
    <col min="13" max="13" width="17" bestFit="1" customWidth="1"/>
  </cols>
  <sheetData>
    <row r="1" spans="1:13" ht="15.75" x14ac:dyDescent="0.25">
      <c r="A1" s="6" t="s">
        <v>326</v>
      </c>
      <c r="B1" t="s">
        <v>44</v>
      </c>
      <c r="D1" s="6" t="s">
        <v>323</v>
      </c>
      <c r="E1" t="str">
        <f>VLOOKUP($B$1,Data!$A$2:$E$80,2)</f>
        <v>Hickman</v>
      </c>
    </row>
    <row r="2" spans="1:13" ht="15.75" x14ac:dyDescent="0.25">
      <c r="A2" s="6" t="s">
        <v>325</v>
      </c>
      <c r="B2" t="str">
        <f>VLOOKUP($B$1,Data!$A$2:$E$80,3)</f>
        <v>Centerville</v>
      </c>
      <c r="D2" s="6" t="s">
        <v>322</v>
      </c>
      <c r="E2" t="str">
        <f>VLOOKUP($B$1,Data!$A$2:$E$80,5)</f>
        <v>Middle</v>
      </c>
    </row>
    <row r="3" spans="1:13" ht="15.75" x14ac:dyDescent="0.25">
      <c r="A3" s="6" t="s">
        <v>324</v>
      </c>
      <c r="B3" t="str">
        <f>VLOOKUP($B$1,Data!$A$2:$E$80,4)</f>
        <v>Centerville Municipal</v>
      </c>
    </row>
    <row r="5" spans="1:13" ht="15.75" x14ac:dyDescent="0.25">
      <c r="A5" s="6" t="s">
        <v>321</v>
      </c>
      <c r="C5" t="str">
        <f>Index!D8</f>
        <v>Sinkhole Repairs</v>
      </c>
    </row>
    <row r="6" spans="1:13" ht="15.75" x14ac:dyDescent="0.25">
      <c r="A6" s="6" t="s">
        <v>327</v>
      </c>
      <c r="B6" t="str">
        <f>Index!E8</f>
        <v>78-555-0101-19</v>
      </c>
    </row>
    <row r="7" spans="1:13" ht="15.75" x14ac:dyDescent="0.25">
      <c r="A7" s="6" t="s">
        <v>320</v>
      </c>
      <c r="B7" s="7">
        <v>43697</v>
      </c>
    </row>
    <row r="9" spans="1:13" x14ac:dyDescent="0.25">
      <c r="E9" s="8" t="s">
        <v>306</v>
      </c>
      <c r="F9" s="8" t="s">
        <v>307</v>
      </c>
      <c r="G9" s="2" t="s">
        <v>308</v>
      </c>
      <c r="H9" s="2" t="s">
        <v>309</v>
      </c>
      <c r="I9" s="105" t="s">
        <v>564</v>
      </c>
      <c r="J9" s="106"/>
      <c r="K9" s="107" t="s">
        <v>565</v>
      </c>
      <c r="L9" s="106"/>
      <c r="M9" s="5" t="s">
        <v>319</v>
      </c>
    </row>
    <row r="10" spans="1:13" x14ac:dyDescent="0.25">
      <c r="I10" s="47" t="s">
        <v>315</v>
      </c>
      <c r="J10" s="25" t="s">
        <v>316</v>
      </c>
      <c r="K10" s="24" t="s">
        <v>315</v>
      </c>
      <c r="L10" s="25" t="s">
        <v>316</v>
      </c>
    </row>
    <row r="11" spans="1:13" x14ac:dyDescent="0.25">
      <c r="E11" t="s">
        <v>519</v>
      </c>
      <c r="F11" t="s">
        <v>520</v>
      </c>
      <c r="G11" s="2" t="s">
        <v>313</v>
      </c>
      <c r="H11" s="2">
        <v>1</v>
      </c>
      <c r="I11" s="57">
        <v>11500</v>
      </c>
      <c r="J11" s="21">
        <f>I11*$H11</f>
        <v>11500</v>
      </c>
      <c r="K11" s="20">
        <v>8314.01</v>
      </c>
      <c r="L11" s="21">
        <f>K11*$H11</f>
        <v>8314.01</v>
      </c>
      <c r="M11" s="30">
        <f>AVERAGE(I11,K11)</f>
        <v>9907.005000000001</v>
      </c>
    </row>
    <row r="12" spans="1:13" x14ac:dyDescent="0.25">
      <c r="E12" t="s">
        <v>521</v>
      </c>
      <c r="F12" t="s">
        <v>522</v>
      </c>
      <c r="G12" s="2" t="s">
        <v>313</v>
      </c>
      <c r="H12" s="2">
        <v>1</v>
      </c>
      <c r="I12" s="57">
        <v>1093</v>
      </c>
      <c r="J12" s="21">
        <f t="shared" ref="J12:J33" si="0">I12*$H12</f>
        <v>1093</v>
      </c>
      <c r="K12" s="20">
        <v>3047.66</v>
      </c>
      <c r="L12" s="21">
        <f t="shared" ref="L12:L33" si="1">K12*$H12</f>
        <v>3047.66</v>
      </c>
      <c r="M12" s="30">
        <f t="shared" ref="M12:M33" si="2">AVERAGE(I12,K12)</f>
        <v>2070.33</v>
      </c>
    </row>
    <row r="13" spans="1:13" x14ac:dyDescent="0.25">
      <c r="E13" t="s">
        <v>523</v>
      </c>
      <c r="F13" t="s">
        <v>524</v>
      </c>
      <c r="G13" s="2" t="s">
        <v>414</v>
      </c>
      <c r="H13" s="2">
        <v>30</v>
      </c>
      <c r="I13" s="57">
        <v>134</v>
      </c>
      <c r="J13" s="21">
        <f t="shared" si="0"/>
        <v>4020</v>
      </c>
      <c r="K13" s="20">
        <v>243.81</v>
      </c>
      <c r="L13" s="21">
        <f t="shared" si="1"/>
        <v>7314.3</v>
      </c>
      <c r="M13" s="30">
        <f t="shared" si="2"/>
        <v>188.905</v>
      </c>
    </row>
    <row r="14" spans="1:13" x14ac:dyDescent="0.25">
      <c r="E14" t="s">
        <v>525</v>
      </c>
      <c r="F14" t="s">
        <v>526</v>
      </c>
      <c r="G14" s="2" t="s">
        <v>313</v>
      </c>
      <c r="H14" s="2">
        <v>1</v>
      </c>
      <c r="I14" s="57">
        <v>412887</v>
      </c>
      <c r="J14" s="21">
        <f t="shared" si="0"/>
        <v>412887</v>
      </c>
      <c r="K14" s="20">
        <v>492744.82</v>
      </c>
      <c r="L14" s="21">
        <f t="shared" si="1"/>
        <v>492744.82</v>
      </c>
      <c r="M14" s="30">
        <f t="shared" si="2"/>
        <v>452815.91000000003</v>
      </c>
    </row>
    <row r="15" spans="1:13" x14ac:dyDescent="0.25">
      <c r="E15" t="s">
        <v>527</v>
      </c>
      <c r="F15" t="s">
        <v>528</v>
      </c>
      <c r="G15" s="2" t="s">
        <v>313</v>
      </c>
      <c r="H15" s="2">
        <v>1</v>
      </c>
      <c r="I15" s="57">
        <v>750</v>
      </c>
      <c r="J15" s="21">
        <f t="shared" si="0"/>
        <v>750</v>
      </c>
      <c r="K15" s="20">
        <v>3657.19</v>
      </c>
      <c r="L15" s="21">
        <f t="shared" si="1"/>
        <v>3657.19</v>
      </c>
      <c r="M15" s="30">
        <f t="shared" si="2"/>
        <v>2203.5950000000003</v>
      </c>
    </row>
    <row r="16" spans="1:13" x14ac:dyDescent="0.25">
      <c r="E16" t="s">
        <v>529</v>
      </c>
      <c r="F16" t="s">
        <v>530</v>
      </c>
      <c r="G16" s="2" t="s">
        <v>313</v>
      </c>
      <c r="H16" s="2">
        <v>1</v>
      </c>
      <c r="I16" s="57">
        <v>6613</v>
      </c>
      <c r="J16" s="21">
        <f t="shared" si="0"/>
        <v>6613</v>
      </c>
      <c r="K16" s="20">
        <v>18285.93</v>
      </c>
      <c r="L16" s="21">
        <f t="shared" si="1"/>
        <v>18285.93</v>
      </c>
      <c r="M16" s="30">
        <f t="shared" si="2"/>
        <v>12449.465</v>
      </c>
    </row>
    <row r="17" spans="5:13" x14ac:dyDescent="0.25">
      <c r="E17" t="s">
        <v>531</v>
      </c>
      <c r="F17" t="s">
        <v>532</v>
      </c>
      <c r="G17" s="2" t="s">
        <v>313</v>
      </c>
      <c r="H17" s="2">
        <v>1</v>
      </c>
      <c r="I17" s="57">
        <v>3881</v>
      </c>
      <c r="J17" s="21">
        <f t="shared" si="0"/>
        <v>3881</v>
      </c>
      <c r="K17" s="20">
        <v>4114.33</v>
      </c>
      <c r="L17" s="21">
        <f t="shared" si="1"/>
        <v>4114.33</v>
      </c>
      <c r="M17" s="30">
        <f t="shared" si="2"/>
        <v>3997.665</v>
      </c>
    </row>
    <row r="18" spans="5:13" x14ac:dyDescent="0.25">
      <c r="E18" t="s">
        <v>533</v>
      </c>
      <c r="F18" t="s">
        <v>464</v>
      </c>
      <c r="G18" s="2" t="s">
        <v>313</v>
      </c>
      <c r="H18" s="2">
        <v>1</v>
      </c>
      <c r="I18" s="57">
        <v>71100</v>
      </c>
      <c r="J18" s="21">
        <f t="shared" si="0"/>
        <v>71100</v>
      </c>
      <c r="K18" s="20">
        <v>18285.93</v>
      </c>
      <c r="L18" s="21">
        <f t="shared" si="1"/>
        <v>18285.93</v>
      </c>
      <c r="M18" s="30">
        <f t="shared" si="2"/>
        <v>44692.964999999997</v>
      </c>
    </row>
    <row r="19" spans="5:13" x14ac:dyDescent="0.25">
      <c r="E19" t="s">
        <v>534</v>
      </c>
      <c r="F19" t="s">
        <v>535</v>
      </c>
      <c r="G19" s="2" t="s">
        <v>312</v>
      </c>
      <c r="H19" s="2">
        <v>109</v>
      </c>
      <c r="I19" s="57">
        <v>127</v>
      </c>
      <c r="J19" s="21">
        <f t="shared" si="0"/>
        <v>13843</v>
      </c>
      <c r="K19" s="20">
        <v>223.09</v>
      </c>
      <c r="L19" s="21">
        <f t="shared" si="1"/>
        <v>24316.81</v>
      </c>
      <c r="M19" s="30">
        <f t="shared" si="2"/>
        <v>175.04500000000002</v>
      </c>
    </row>
    <row r="20" spans="5:13" x14ac:dyDescent="0.25">
      <c r="E20" t="s">
        <v>536</v>
      </c>
      <c r="F20" t="s">
        <v>537</v>
      </c>
      <c r="G20" s="2" t="s">
        <v>312</v>
      </c>
      <c r="H20" s="2">
        <v>188</v>
      </c>
      <c r="I20" s="57">
        <v>43</v>
      </c>
      <c r="J20" s="21">
        <f t="shared" si="0"/>
        <v>8084</v>
      </c>
      <c r="K20" s="20">
        <v>129.22</v>
      </c>
      <c r="L20" s="21">
        <f t="shared" si="1"/>
        <v>24293.360000000001</v>
      </c>
      <c r="M20" s="30">
        <f t="shared" si="2"/>
        <v>86.11</v>
      </c>
    </row>
    <row r="21" spans="5:13" x14ac:dyDescent="0.25">
      <c r="E21" t="s">
        <v>538</v>
      </c>
      <c r="F21" t="s">
        <v>539</v>
      </c>
      <c r="G21" s="2" t="s">
        <v>312</v>
      </c>
      <c r="H21" s="2">
        <v>62</v>
      </c>
      <c r="I21" s="57">
        <v>37</v>
      </c>
      <c r="J21" s="21">
        <f t="shared" si="0"/>
        <v>2294</v>
      </c>
      <c r="K21" s="20">
        <v>121.91</v>
      </c>
      <c r="L21" s="21">
        <f t="shared" si="1"/>
        <v>7558.42</v>
      </c>
      <c r="M21" s="30">
        <f t="shared" si="2"/>
        <v>79.454999999999998</v>
      </c>
    </row>
    <row r="22" spans="5:13" x14ac:dyDescent="0.25">
      <c r="E22" t="s">
        <v>540</v>
      </c>
      <c r="F22" t="s">
        <v>541</v>
      </c>
      <c r="G22" s="2" t="s">
        <v>345</v>
      </c>
      <c r="H22" s="2">
        <v>2</v>
      </c>
      <c r="I22" s="57">
        <v>7475</v>
      </c>
      <c r="J22" s="21">
        <f t="shared" si="0"/>
        <v>14950</v>
      </c>
      <c r="K22" s="20">
        <v>14628.74</v>
      </c>
      <c r="L22" s="21">
        <f t="shared" si="1"/>
        <v>29257.48</v>
      </c>
      <c r="M22" s="30">
        <f t="shared" si="2"/>
        <v>11051.869999999999</v>
      </c>
    </row>
    <row r="23" spans="5:13" x14ac:dyDescent="0.25">
      <c r="E23" t="s">
        <v>542</v>
      </c>
      <c r="F23" t="s">
        <v>543</v>
      </c>
      <c r="G23" s="2" t="s">
        <v>415</v>
      </c>
      <c r="H23" s="34">
        <v>3487</v>
      </c>
      <c r="I23" s="57">
        <v>8.23</v>
      </c>
      <c r="J23" s="21">
        <f t="shared" si="0"/>
        <v>28698.010000000002</v>
      </c>
      <c r="K23" s="20">
        <v>19.71</v>
      </c>
      <c r="L23" s="21">
        <f t="shared" si="1"/>
        <v>68728.77</v>
      </c>
      <c r="M23" s="30">
        <f t="shared" si="2"/>
        <v>13.97</v>
      </c>
    </row>
    <row r="24" spans="5:13" x14ac:dyDescent="0.25">
      <c r="E24" t="s">
        <v>544</v>
      </c>
      <c r="F24" t="s">
        <v>545</v>
      </c>
      <c r="G24" s="2" t="s">
        <v>415</v>
      </c>
      <c r="H24" s="2">
        <v>200</v>
      </c>
      <c r="I24" s="57">
        <v>34.5</v>
      </c>
      <c r="J24" s="21">
        <f t="shared" si="0"/>
        <v>6900</v>
      </c>
      <c r="K24" s="20">
        <v>73.14</v>
      </c>
      <c r="L24" s="21">
        <f t="shared" si="1"/>
        <v>14628</v>
      </c>
      <c r="M24" s="30">
        <f t="shared" si="2"/>
        <v>53.82</v>
      </c>
    </row>
    <row r="25" spans="5:13" x14ac:dyDescent="0.25">
      <c r="E25" t="s">
        <v>546</v>
      </c>
      <c r="F25" t="s">
        <v>547</v>
      </c>
      <c r="G25" s="2" t="s">
        <v>416</v>
      </c>
      <c r="H25" s="2">
        <v>830</v>
      </c>
      <c r="I25" s="57">
        <v>29.9</v>
      </c>
      <c r="J25" s="21">
        <f t="shared" si="0"/>
        <v>24817</v>
      </c>
      <c r="K25" s="20">
        <v>31.7</v>
      </c>
      <c r="L25" s="21">
        <f t="shared" si="1"/>
        <v>26311</v>
      </c>
      <c r="M25" s="30">
        <f t="shared" si="2"/>
        <v>30.799999999999997</v>
      </c>
    </row>
    <row r="26" spans="5:13" x14ac:dyDescent="0.25">
      <c r="E26" t="s">
        <v>548</v>
      </c>
      <c r="F26" t="s">
        <v>549</v>
      </c>
      <c r="G26" s="2" t="s">
        <v>416</v>
      </c>
      <c r="H26" s="2">
        <v>220</v>
      </c>
      <c r="I26" s="57">
        <v>156.4</v>
      </c>
      <c r="J26" s="21">
        <f t="shared" si="0"/>
        <v>34408</v>
      </c>
      <c r="K26" s="20">
        <v>165.79</v>
      </c>
      <c r="L26" s="21">
        <f t="shared" si="1"/>
        <v>36473.799999999996</v>
      </c>
      <c r="M26" s="30">
        <f t="shared" si="2"/>
        <v>161.095</v>
      </c>
    </row>
    <row r="27" spans="5:13" x14ac:dyDescent="0.25">
      <c r="E27" t="s">
        <v>550</v>
      </c>
      <c r="F27" t="s">
        <v>551</v>
      </c>
      <c r="G27" s="2" t="s">
        <v>416</v>
      </c>
      <c r="H27" s="2">
        <v>220</v>
      </c>
      <c r="I27" s="57">
        <v>159.58000000000001</v>
      </c>
      <c r="J27" s="21">
        <f t="shared" si="0"/>
        <v>35107.600000000006</v>
      </c>
      <c r="K27" s="20">
        <v>169.45</v>
      </c>
      <c r="L27" s="21">
        <f t="shared" si="1"/>
        <v>37279</v>
      </c>
      <c r="M27" s="30">
        <f t="shared" si="2"/>
        <v>164.51499999999999</v>
      </c>
    </row>
    <row r="28" spans="5:13" x14ac:dyDescent="0.25">
      <c r="E28" t="s">
        <v>552</v>
      </c>
      <c r="F28" t="s">
        <v>553</v>
      </c>
      <c r="G28" s="2" t="s">
        <v>414</v>
      </c>
      <c r="H28" s="2">
        <v>148</v>
      </c>
      <c r="I28" s="57">
        <v>124.57</v>
      </c>
      <c r="J28" s="21">
        <f t="shared" si="0"/>
        <v>18436.36</v>
      </c>
      <c r="K28" s="20">
        <v>131.46</v>
      </c>
      <c r="L28" s="21">
        <f t="shared" si="1"/>
        <v>19456.080000000002</v>
      </c>
      <c r="M28" s="30">
        <f t="shared" si="2"/>
        <v>128.01499999999999</v>
      </c>
    </row>
    <row r="29" spans="5:13" x14ac:dyDescent="0.25">
      <c r="E29" t="s">
        <v>554</v>
      </c>
      <c r="F29" t="s">
        <v>555</v>
      </c>
      <c r="G29" s="2" t="s">
        <v>418</v>
      </c>
      <c r="H29" s="2">
        <v>120</v>
      </c>
      <c r="I29" s="57">
        <v>29.9</v>
      </c>
      <c r="J29" s="21">
        <f t="shared" si="0"/>
        <v>3588</v>
      </c>
      <c r="K29" s="20">
        <v>31.7</v>
      </c>
      <c r="L29" s="21">
        <f t="shared" si="1"/>
        <v>3804</v>
      </c>
      <c r="M29" s="30">
        <f t="shared" si="2"/>
        <v>30.799999999999997</v>
      </c>
    </row>
    <row r="30" spans="5:13" x14ac:dyDescent="0.25">
      <c r="E30" t="s">
        <v>556</v>
      </c>
      <c r="F30" t="s">
        <v>557</v>
      </c>
      <c r="G30" s="2" t="s">
        <v>311</v>
      </c>
      <c r="H30" s="2">
        <v>1</v>
      </c>
      <c r="I30" s="57">
        <v>1470</v>
      </c>
      <c r="J30" s="21">
        <f t="shared" si="0"/>
        <v>1470</v>
      </c>
      <c r="K30" s="20">
        <v>3894.91</v>
      </c>
      <c r="L30" s="21">
        <f t="shared" si="1"/>
        <v>3894.91</v>
      </c>
      <c r="M30" s="30">
        <f t="shared" si="2"/>
        <v>2682.4549999999999</v>
      </c>
    </row>
    <row r="31" spans="5:13" x14ac:dyDescent="0.25">
      <c r="E31" t="s">
        <v>558</v>
      </c>
      <c r="F31" t="s">
        <v>559</v>
      </c>
      <c r="G31" s="2" t="s">
        <v>414</v>
      </c>
      <c r="H31" s="2">
        <v>330</v>
      </c>
      <c r="I31" s="57">
        <v>5.69</v>
      </c>
      <c r="J31" s="21">
        <f t="shared" si="0"/>
        <v>1877.7</v>
      </c>
      <c r="K31" s="20">
        <v>6.03</v>
      </c>
      <c r="L31" s="21">
        <f t="shared" si="1"/>
        <v>1989.9</v>
      </c>
      <c r="M31" s="30">
        <f t="shared" si="2"/>
        <v>5.86</v>
      </c>
    </row>
    <row r="32" spans="5:13" x14ac:dyDescent="0.25">
      <c r="E32" t="s">
        <v>560</v>
      </c>
      <c r="F32" t="s">
        <v>561</v>
      </c>
      <c r="G32" s="2" t="s">
        <v>414</v>
      </c>
      <c r="H32" s="34">
        <v>3000</v>
      </c>
      <c r="I32" s="57">
        <v>0.86</v>
      </c>
      <c r="J32" s="21">
        <f t="shared" si="0"/>
        <v>2580</v>
      </c>
      <c r="K32" s="20">
        <v>2.44</v>
      </c>
      <c r="L32" s="21">
        <f t="shared" si="1"/>
        <v>7320</v>
      </c>
      <c r="M32" s="30">
        <f t="shared" si="2"/>
        <v>1.65</v>
      </c>
    </row>
    <row r="33" spans="5:13" x14ac:dyDescent="0.25">
      <c r="E33" s="13" t="s">
        <v>562</v>
      </c>
      <c r="F33" s="13" t="s">
        <v>563</v>
      </c>
      <c r="G33" s="4" t="s">
        <v>311</v>
      </c>
      <c r="H33" s="4">
        <v>1</v>
      </c>
      <c r="I33" s="14">
        <v>2205</v>
      </c>
      <c r="J33" s="23">
        <f t="shared" si="0"/>
        <v>2205</v>
      </c>
      <c r="K33" s="22">
        <v>3657.19</v>
      </c>
      <c r="L33" s="23">
        <f t="shared" si="1"/>
        <v>3657.19</v>
      </c>
      <c r="M33" s="36">
        <f t="shared" si="2"/>
        <v>2931.0950000000003</v>
      </c>
    </row>
    <row r="34" spans="5:13" s="5" customFormat="1" x14ac:dyDescent="0.25">
      <c r="G34" s="35"/>
      <c r="H34" s="35" t="s">
        <v>347</v>
      </c>
      <c r="I34" s="49"/>
      <c r="J34" s="50">
        <f>SUM(J11:J33)</f>
        <v>711102.66999999993</v>
      </c>
      <c r="K34" s="51"/>
      <c r="L34" s="50">
        <f>SUM(L11:L33)</f>
        <v>864732.89000000013</v>
      </c>
    </row>
  </sheetData>
  <mergeCells count="2">
    <mergeCell ref="I9:J9"/>
    <mergeCell ref="K9:L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Index</vt:lpstr>
      <vt:lpstr>IT</vt:lpstr>
      <vt:lpstr>Data</vt:lpstr>
      <vt:lpstr>2M2</vt:lpstr>
      <vt:lpstr>3A2</vt:lpstr>
      <vt:lpstr>FYE</vt:lpstr>
      <vt:lpstr>FYM (1)</vt:lpstr>
      <vt:lpstr>FYM (2)</vt:lpstr>
      <vt:lpstr>GHM</vt:lpstr>
      <vt:lpstr>GKT (1)</vt:lpstr>
      <vt:lpstr>GKT (2)</vt:lpstr>
      <vt:lpstr>HZD</vt:lpstr>
      <vt:lpstr>JWN</vt:lpstr>
      <vt:lpstr>M15</vt:lpstr>
      <vt:lpstr>M54</vt:lpstr>
      <vt:lpstr>MKL (1)</vt:lpstr>
      <vt:lpstr>MKL (2)</vt:lpstr>
      <vt:lpstr>MNV</vt:lpstr>
      <vt:lpstr>MOR</vt:lpstr>
      <vt:lpstr>MQY (1)</vt:lpstr>
      <vt:lpstr>MQY (2)</vt:lpstr>
      <vt:lpstr>MQY (3)</vt:lpstr>
      <vt:lpstr>RZR</vt:lpstr>
      <vt:lpstr>SCX</vt:lpstr>
      <vt:lpstr>SNH</vt:lpstr>
      <vt:lpstr>SYI</vt:lpstr>
      <vt:lpstr>TRI</vt:lpstr>
      <vt:lpstr>XNX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Knack</dc:creator>
  <cp:lastModifiedBy>TDOT</cp:lastModifiedBy>
  <dcterms:created xsi:type="dcterms:W3CDTF">2015-06-05T18:17:20Z</dcterms:created>
  <dcterms:modified xsi:type="dcterms:W3CDTF">2020-03-02T17:38:52Z</dcterms:modified>
</cp:coreProperties>
</file>