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tdot05nas001.tdot.state.tn.us\05Shared\Aero\Engineering\Aeronautics_Project_Bid_Tabulations\"/>
    </mc:Choice>
  </mc:AlternateContent>
  <xr:revisionPtr revIDLastSave="0" documentId="13_ncr:1_{07269AE4-62E1-458D-BD23-623920208704}" xr6:coauthVersionLast="47" xr6:coauthVersionMax="47" xr10:uidLastSave="{00000000-0000-0000-0000-000000000000}"/>
  <bookViews>
    <workbookView xWindow="14070" yWindow="-16320" windowWidth="29040" windowHeight="15840" tabRatio="741" firstSheet="1" activeTab="3" xr2:uid="{2C79E62D-185C-4050-886C-FB144A12C47C}"/>
  </bookViews>
  <sheets>
    <sheet name="IT" sheetId="2" state="hidden" r:id="rId1"/>
    <sheet name="DATA" sheetId="4" r:id="rId2"/>
    <sheet name="Index" sheetId="1" r:id="rId3"/>
    <sheet name="M04" sheetId="32" r:id="rId4"/>
    <sheet name="6A4" sheetId="31" r:id="rId5"/>
    <sheet name="XNX" sheetId="6" r:id="rId6"/>
    <sheet name="M29" sheetId="7" r:id="rId7"/>
    <sheet name="MBT" sheetId="9" r:id="rId8"/>
    <sheet name="MKL" sheetId="10" r:id="rId9"/>
    <sheet name="MQY" sheetId="12" r:id="rId10"/>
    <sheet name="TRI" sheetId="13" r:id="rId11"/>
    <sheet name="TRI (2)" sheetId="30" r:id="rId12"/>
    <sheet name="THA" sheetId="14" r:id="rId13"/>
    <sheet name="UCY" sheetId="15" r:id="rId14"/>
    <sheet name="XNX(2)" sheetId="16" r:id="rId15"/>
    <sheet name="PVE" sheetId="17" r:id="rId16"/>
    <sheet name="RNC" sheetId="18" r:id="rId17"/>
    <sheet name="PHT(1)" sheetId="19" r:id="rId18"/>
    <sheet name="GZS" sheetId="20" r:id="rId19"/>
    <sheet name="PHT(2)" sheetId="21" r:id="rId20"/>
    <sheet name="MNV" sheetId="22" r:id="rId21"/>
    <sheet name="M02" sheetId="23" r:id="rId22"/>
    <sheet name="JAU" sheetId="24" r:id="rId23"/>
    <sheet name="THA(2)" sheetId="25" r:id="rId24"/>
    <sheet name="MLK(2)" sheetId="27" r:id="rId25"/>
    <sheet name="MOR" sheetId="26" r:id="rId26"/>
    <sheet name="SRB" sheetId="28" r:id="rId27"/>
    <sheet name="FGU" sheetId="29" r:id="rId28"/>
    <sheet name="SCX" sheetId="33" r:id="rId29"/>
  </sheets>
  <externalReferences>
    <externalReference r:id="rId30"/>
  </externalReferences>
  <definedNames>
    <definedName name="_xlnm._FilterDatabase" localSheetId="1" hidden="1">DATA!$A$1:$E$80</definedName>
    <definedName name="_xlnm._FilterDatabase" localSheetId="2" hidden="1">Index!$A$1:$E$24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2" i="33" l="1"/>
  <c r="H132" i="33"/>
  <c r="F132" i="33"/>
  <c r="F130" i="33"/>
  <c r="H130" i="33"/>
  <c r="J130" i="33"/>
  <c r="F111" i="33"/>
  <c r="H111" i="33"/>
  <c r="J111" i="33"/>
  <c r="F66" i="33"/>
  <c r="H66" i="33"/>
  <c r="J66" i="33"/>
  <c r="B3" i="33"/>
  <c r="E2" i="33"/>
  <c r="B2" i="33"/>
  <c r="E1" i="33"/>
  <c r="M20" i="32"/>
  <c r="L26" i="32"/>
  <c r="J26" i="32"/>
  <c r="L24" i="32"/>
  <c r="J24" i="32"/>
  <c r="L23" i="32"/>
  <c r="L22" i="32"/>
  <c r="L18" i="32"/>
  <c r="J18" i="32"/>
  <c r="L17" i="32"/>
  <c r="J17" i="32"/>
  <c r="L16" i="32"/>
  <c r="J16" i="32"/>
  <c r="L15" i="32"/>
  <c r="J15" i="32"/>
  <c r="L14" i="32"/>
  <c r="J14" i="32"/>
  <c r="L13" i="32"/>
  <c r="J13" i="32"/>
  <c r="L12" i="32"/>
  <c r="J12" i="32"/>
  <c r="L11" i="32"/>
  <c r="J11" i="32"/>
  <c r="L10" i="32"/>
  <c r="J10" i="32"/>
  <c r="B3" i="32"/>
  <c r="E2" i="32"/>
  <c r="B2" i="32"/>
  <c r="E1" i="32"/>
  <c r="L26" i="31"/>
  <c r="L23" i="31"/>
  <c r="L22" i="31"/>
  <c r="L21" i="31"/>
  <c r="L20" i="31"/>
  <c r="L19" i="31"/>
  <c r="L14" i="31"/>
  <c r="L13" i="31"/>
  <c r="L12" i="31"/>
  <c r="L11" i="31"/>
  <c r="B3" i="31"/>
  <c r="E2" i="31"/>
  <c r="B2" i="31"/>
  <c r="E1" i="31"/>
  <c r="L28" i="30"/>
  <c r="L26" i="30"/>
  <c r="L23" i="30"/>
  <c r="L24" i="30"/>
  <c r="N10" i="30"/>
  <c r="N11" i="30"/>
  <c r="N12" i="30"/>
  <c r="N13" i="30"/>
  <c r="N14" i="30"/>
  <c r="N15" i="30"/>
  <c r="N16" i="30"/>
  <c r="N17" i="30"/>
  <c r="N18" i="30"/>
  <c r="N19" i="30"/>
  <c r="L11" i="30"/>
  <c r="L12" i="30"/>
  <c r="L13" i="30"/>
  <c r="L14" i="30"/>
  <c r="L15" i="30"/>
  <c r="L16" i="30"/>
  <c r="L17" i="30"/>
  <c r="L18" i="30"/>
  <c r="L19" i="30"/>
  <c r="L10" i="30"/>
  <c r="J11" i="30"/>
  <c r="J12" i="30"/>
  <c r="J13" i="30"/>
  <c r="J14" i="30"/>
  <c r="J15" i="30"/>
  <c r="J16" i="30"/>
  <c r="J17" i="30"/>
  <c r="J18" i="30"/>
  <c r="J19" i="30"/>
  <c r="J10" i="30"/>
  <c r="B3" i="30"/>
  <c r="E2" i="30"/>
  <c r="B2" i="30"/>
  <c r="E1" i="30"/>
  <c r="O30" i="16"/>
  <c r="K30" i="16"/>
  <c r="R11" i="16"/>
  <c r="T10" i="15"/>
  <c r="S10" i="14"/>
  <c r="L10" i="13"/>
  <c r="R10" i="25"/>
  <c r="U10" i="28"/>
  <c r="R25" i="18"/>
  <c r="O25" i="18"/>
  <c r="K25" i="18"/>
  <c r="U11" i="20"/>
  <c r="Z15" i="19"/>
  <c r="U29" i="21"/>
  <c r="S34" i="21"/>
  <c r="O34" i="21"/>
  <c r="K34" i="21"/>
  <c r="U30" i="21"/>
  <c r="U31" i="21"/>
  <c r="V11" i="22"/>
  <c r="Y22" i="27"/>
  <c r="W32" i="27"/>
  <c r="S32" i="27"/>
  <c r="O32" i="27"/>
  <c r="K32" i="27"/>
  <c r="O11" i="23"/>
  <c r="O12" i="23"/>
  <c r="O13" i="23"/>
  <c r="O14" i="23"/>
  <c r="O15" i="23"/>
  <c r="O16" i="23"/>
  <c r="O17" i="23"/>
  <c r="O18" i="23"/>
  <c r="O19" i="23"/>
  <c r="O20" i="23"/>
  <c r="O21" i="23"/>
  <c r="O22" i="23"/>
  <c r="O23" i="23"/>
  <c r="O24" i="23"/>
  <c r="O25" i="23"/>
  <c r="O26" i="23"/>
  <c r="O27" i="23"/>
  <c r="O28" i="23"/>
  <c r="O29" i="23"/>
  <c r="O30" i="23"/>
  <c r="O31" i="23"/>
  <c r="O32" i="23"/>
  <c r="O33" i="23"/>
  <c r="O34" i="23"/>
  <c r="O35" i="23"/>
  <c r="O36" i="23"/>
  <c r="O37" i="23"/>
  <c r="O38" i="23"/>
  <c r="O39" i="23"/>
  <c r="O40" i="23"/>
  <c r="O41" i="23"/>
  <c r="O42" i="23"/>
  <c r="O43" i="23"/>
  <c r="O44" i="23"/>
  <c r="O10" i="23"/>
  <c r="K78" i="23"/>
  <c r="S26" i="24"/>
  <c r="O26" i="24"/>
  <c r="K26" i="24"/>
  <c r="Q43" i="6"/>
  <c r="Q44" i="6"/>
  <c r="Q45" i="6"/>
  <c r="Q46" i="6"/>
  <c r="Q47" i="6"/>
  <c r="Q48" i="6"/>
  <c r="Q49" i="6"/>
  <c r="Q50" i="6"/>
  <c r="Q51" i="6"/>
  <c r="Q52" i="6"/>
  <c r="Q53" i="6"/>
  <c r="Q54" i="6"/>
  <c r="Q55" i="6"/>
  <c r="Q56" i="6"/>
  <c r="Q57" i="6"/>
  <c r="Q58" i="6"/>
  <c r="Q59" i="6"/>
  <c r="Q60" i="6"/>
  <c r="Q61" i="6"/>
  <c r="Q42" i="6"/>
  <c r="R10" i="10"/>
  <c r="T21" i="18"/>
  <c r="T10" i="18"/>
  <c r="Z10" i="19"/>
  <c r="U12" i="20"/>
  <c r="U13" i="20"/>
  <c r="U14" i="20"/>
  <c r="U15" i="20"/>
  <c r="U16" i="20"/>
  <c r="U17" i="20"/>
  <c r="U18" i="20"/>
  <c r="U19" i="20"/>
  <c r="U20" i="20"/>
  <c r="U21" i="20"/>
  <c r="U12" i="21"/>
  <c r="U13" i="21"/>
  <c r="U14" i="21"/>
  <c r="U15" i="21"/>
  <c r="U16" i="21"/>
  <c r="U17" i="21"/>
  <c r="U18" i="21"/>
  <c r="U19" i="21"/>
  <c r="U20" i="21"/>
  <c r="U21" i="21"/>
  <c r="U22" i="21"/>
  <c r="U23" i="21"/>
  <c r="U11" i="21"/>
  <c r="V12" i="22"/>
  <c r="V13" i="22"/>
  <c r="V14" i="22"/>
  <c r="V15" i="22"/>
  <c r="V16" i="22"/>
  <c r="V17" i="22"/>
  <c r="V18" i="22"/>
  <c r="V19" i="22"/>
  <c r="V20" i="22"/>
  <c r="V21" i="22"/>
  <c r="V22" i="22"/>
  <c r="V23" i="22"/>
  <c r="V24" i="22"/>
  <c r="Y30" i="27"/>
  <c r="Y12" i="27"/>
  <c r="Y13" i="27"/>
  <c r="Y14" i="27"/>
  <c r="Y15" i="27"/>
  <c r="Y16" i="27"/>
  <c r="Y17" i="27"/>
  <c r="Y18" i="27"/>
  <c r="Y19" i="27"/>
  <c r="Y20" i="27"/>
  <c r="Y21" i="27"/>
  <c r="Y23" i="27"/>
  <c r="Y11" i="27"/>
  <c r="Q10" i="26"/>
  <c r="Q12" i="6"/>
  <c r="U12" i="24"/>
  <c r="U13" i="24"/>
  <c r="U14" i="24"/>
  <c r="U15" i="24"/>
  <c r="U16" i="24"/>
  <c r="U17" i="24"/>
  <c r="U11" i="24"/>
  <c r="U24" i="24"/>
  <c r="W15" i="9"/>
  <c r="W10" i="9"/>
  <c r="P44" i="7"/>
  <c r="P42" i="7"/>
  <c r="P40" i="7"/>
  <c r="R11" i="25"/>
  <c r="R12" i="25"/>
  <c r="R13" i="25"/>
  <c r="R14" i="25"/>
  <c r="R15" i="25"/>
  <c r="R16" i="25"/>
  <c r="R17" i="25"/>
  <c r="R18" i="25"/>
  <c r="R19" i="25"/>
  <c r="R20" i="25"/>
  <c r="R21" i="25"/>
  <c r="R22" i="25"/>
  <c r="R23" i="25"/>
  <c r="R24" i="25"/>
  <c r="R25" i="25"/>
  <c r="R26" i="25"/>
  <c r="R27" i="25"/>
  <c r="Q54" i="23"/>
  <c r="Q55" i="23"/>
  <c r="Q56" i="23"/>
  <c r="Q57" i="23"/>
  <c r="Q58" i="23"/>
  <c r="Q59" i="23"/>
  <c r="Q60" i="23"/>
  <c r="Q61" i="23"/>
  <c r="Q62" i="23"/>
  <c r="Q63" i="23"/>
  <c r="Q64" i="23"/>
  <c r="Q65" i="23"/>
  <c r="Q66" i="23"/>
  <c r="Q67" i="23"/>
  <c r="Q68" i="23"/>
  <c r="Q69" i="23"/>
  <c r="Q70" i="23"/>
  <c r="Q71" i="23"/>
  <c r="Q72" i="23"/>
  <c r="Q73" i="23"/>
  <c r="Q74" i="23"/>
  <c r="Q75" i="23"/>
  <c r="Q76" i="23"/>
  <c r="Q53" i="23"/>
  <c r="Q19" i="23"/>
  <c r="Q20" i="23"/>
  <c r="Q21" i="23"/>
  <c r="Q22" i="23"/>
  <c r="Q23" i="23"/>
  <c r="Q24" i="23"/>
  <c r="Q25" i="23"/>
  <c r="Q26" i="23"/>
  <c r="Q27" i="23"/>
  <c r="Q28" i="23"/>
  <c r="Q29" i="23"/>
  <c r="Q30" i="23"/>
  <c r="Q31" i="23"/>
  <c r="Q32" i="23"/>
  <c r="Q33" i="23"/>
  <c r="Q34" i="23"/>
  <c r="Q35" i="23"/>
  <c r="Q36" i="23"/>
  <c r="Q37" i="23"/>
  <c r="Q38" i="23"/>
  <c r="Q39" i="23"/>
  <c r="Q40" i="23"/>
  <c r="Q41" i="23"/>
  <c r="Q42" i="23"/>
  <c r="Q43" i="23"/>
  <c r="Q44" i="23"/>
  <c r="Q11" i="23"/>
  <c r="Q12" i="23"/>
  <c r="Q13" i="23"/>
  <c r="Q14" i="23"/>
  <c r="Q15" i="23"/>
  <c r="Q16" i="23"/>
  <c r="Q17" i="23"/>
  <c r="Q18" i="23"/>
  <c r="Q10" i="23"/>
  <c r="Z11" i="19"/>
  <c r="Z12" i="19"/>
  <c r="Z13" i="19"/>
  <c r="Z14" i="19"/>
  <c r="T22" i="18"/>
  <c r="T20" i="18"/>
  <c r="T11" i="18"/>
  <c r="T12" i="18"/>
  <c r="T13" i="18"/>
  <c r="T14" i="18"/>
  <c r="T15" i="18"/>
  <c r="R41" i="10"/>
  <c r="R12" i="16"/>
  <c r="R13" i="16"/>
  <c r="R14" i="16"/>
  <c r="R15" i="16"/>
  <c r="R16" i="16"/>
  <c r="R17" i="16"/>
  <c r="R18" i="16"/>
  <c r="R19" i="16"/>
  <c r="R20" i="16"/>
  <c r="R21" i="16"/>
  <c r="R22" i="16"/>
  <c r="R23" i="16"/>
  <c r="T11" i="15"/>
  <c r="T12" i="15"/>
  <c r="T13" i="15"/>
  <c r="Y17" i="12"/>
  <c r="Y12" i="12"/>
  <c r="Y13" i="12"/>
  <c r="Y14" i="12"/>
  <c r="Y15" i="12"/>
  <c r="Y11" i="12"/>
  <c r="R42" i="10"/>
  <c r="R43" i="10"/>
  <c r="R44" i="10"/>
  <c r="R45" i="10"/>
  <c r="R46" i="10"/>
  <c r="R47" i="10"/>
  <c r="R48"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W11" i="9"/>
  <c r="W12" i="9"/>
  <c r="W13" i="9"/>
  <c r="W14" i="9"/>
  <c r="W16" i="9"/>
  <c r="W17" i="9"/>
  <c r="W18" i="9"/>
  <c r="W19" i="9"/>
  <c r="W20" i="9"/>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P11" i="7"/>
  <c r="P12" i="7"/>
  <c r="P13" i="7"/>
  <c r="P14" i="7"/>
  <c r="P15" i="7"/>
  <c r="P16" i="7"/>
  <c r="P17" i="7"/>
  <c r="P18" i="7"/>
  <c r="P19" i="7"/>
  <c r="P20" i="7"/>
  <c r="P21" i="7"/>
  <c r="P22" i="7"/>
  <c r="P23" i="7"/>
  <c r="P24" i="7"/>
  <c r="P25" i="7"/>
  <c r="P26" i="7"/>
  <c r="P27" i="7"/>
  <c r="P28" i="7"/>
  <c r="P29" i="7"/>
  <c r="P30" i="7"/>
  <c r="P31" i="7"/>
  <c r="P32" i="7"/>
  <c r="P33" i="7"/>
  <c r="P10" i="7"/>
  <c r="Q31" i="6"/>
  <c r="Q32" i="6"/>
  <c r="Q33" i="6"/>
  <c r="Q34" i="6"/>
  <c r="Q35" i="6"/>
  <c r="Q36" i="6"/>
  <c r="Q30" i="6"/>
  <c r="Q13" i="6"/>
  <c r="Q14" i="6"/>
  <c r="Q15" i="6"/>
  <c r="Q16" i="6"/>
  <c r="Q17" i="6"/>
  <c r="Q18" i="6"/>
  <c r="Q19" i="6"/>
  <c r="Q20" i="6"/>
  <c r="Q21" i="6"/>
  <c r="Q22" i="6"/>
  <c r="Q23" i="6"/>
  <c r="Q24" i="6"/>
  <c r="T11" i="17"/>
  <c r="T12" i="17"/>
  <c r="T13" i="17"/>
  <c r="T14" i="17"/>
  <c r="T15" i="17"/>
  <c r="T16" i="17"/>
  <c r="T17" i="17"/>
  <c r="T18" i="17"/>
  <c r="T19" i="17"/>
  <c r="T20" i="17"/>
  <c r="T21" i="17"/>
  <c r="T22" i="17"/>
  <c r="T23" i="17"/>
  <c r="T24" i="17"/>
  <c r="T10" i="17"/>
  <c r="G12" i="29"/>
  <c r="P29" i="25"/>
  <c r="K26" i="6"/>
  <c r="K10" i="29"/>
  <c r="B3" i="29"/>
  <c r="E2" i="29"/>
  <c r="B2" i="29"/>
  <c r="E1" i="29"/>
  <c r="M14" i="28"/>
  <c r="U11" i="28"/>
  <c r="U12" i="28"/>
  <c r="S14" i="28"/>
  <c r="J14" i="28"/>
  <c r="B3" i="28"/>
  <c r="E2" i="28"/>
  <c r="B2" i="28"/>
  <c r="E1" i="28"/>
  <c r="Q11" i="26"/>
  <c r="Q12" i="26"/>
  <c r="O12" i="26"/>
  <c r="K12" i="26"/>
  <c r="O11" i="26"/>
  <c r="K11" i="26"/>
  <c r="O10" i="26"/>
  <c r="K10" i="26"/>
  <c r="B3" i="26"/>
  <c r="E2" i="26"/>
  <c r="B2" i="26"/>
  <c r="E1" i="26"/>
  <c r="W30" i="27"/>
  <c r="S30" i="27"/>
  <c r="O30" i="27"/>
  <c r="K30" i="27"/>
  <c r="W23" i="27"/>
  <c r="S23" i="27"/>
  <c r="O23" i="27"/>
  <c r="K23" i="27"/>
  <c r="W22" i="27"/>
  <c r="S22" i="27"/>
  <c r="O22" i="27"/>
  <c r="K22" i="27"/>
  <c r="W21" i="27"/>
  <c r="S21" i="27"/>
  <c r="O21" i="27"/>
  <c r="K21" i="27"/>
  <c r="W20" i="27"/>
  <c r="S20" i="27"/>
  <c r="O20" i="27"/>
  <c r="K20" i="27"/>
  <c r="W19" i="27"/>
  <c r="S19" i="27"/>
  <c r="O19" i="27"/>
  <c r="K19" i="27"/>
  <c r="W18" i="27"/>
  <c r="S18" i="27"/>
  <c r="O18" i="27"/>
  <c r="K18" i="27"/>
  <c r="W17" i="27"/>
  <c r="S17" i="27"/>
  <c r="O17" i="27"/>
  <c r="K17" i="27"/>
  <c r="W16" i="27"/>
  <c r="S16" i="27"/>
  <c r="O16" i="27"/>
  <c r="K16" i="27"/>
  <c r="W15" i="27"/>
  <c r="S15" i="27"/>
  <c r="O15" i="27"/>
  <c r="K15" i="27"/>
  <c r="W14" i="27"/>
  <c r="S14" i="27"/>
  <c r="O14" i="27"/>
  <c r="K14" i="27"/>
  <c r="W13" i="27"/>
  <c r="S13" i="27"/>
  <c r="O13" i="27"/>
  <c r="K13" i="27"/>
  <c r="W12" i="27"/>
  <c r="S12" i="27"/>
  <c r="O12" i="27"/>
  <c r="K12" i="27"/>
  <c r="W11" i="27"/>
  <c r="S11" i="27"/>
  <c r="O11" i="27"/>
  <c r="K11" i="27"/>
  <c r="B3" i="27"/>
  <c r="E2" i="27"/>
  <c r="B2" i="27"/>
  <c r="E1" i="27"/>
  <c r="P27" i="25"/>
  <c r="L27" i="25"/>
  <c r="P26" i="25"/>
  <c r="L26" i="25"/>
  <c r="P25" i="25"/>
  <c r="L25" i="25"/>
  <c r="P24" i="25"/>
  <c r="L24" i="25"/>
  <c r="P23" i="25"/>
  <c r="L23" i="25"/>
  <c r="P22" i="25"/>
  <c r="L22" i="25"/>
  <c r="P21" i="25"/>
  <c r="L21" i="25"/>
  <c r="P20" i="25"/>
  <c r="L20" i="25"/>
  <c r="P19" i="25"/>
  <c r="L19" i="25"/>
  <c r="P18" i="25"/>
  <c r="L18" i="25"/>
  <c r="P17" i="25"/>
  <c r="L17" i="25"/>
  <c r="P16" i="25"/>
  <c r="L16" i="25"/>
  <c r="P15" i="25"/>
  <c r="L15" i="25"/>
  <c r="P14" i="25"/>
  <c r="L14" i="25"/>
  <c r="P13" i="25"/>
  <c r="L13" i="25"/>
  <c r="P12" i="25"/>
  <c r="L12" i="25"/>
  <c r="P11" i="25"/>
  <c r="L11" i="25"/>
  <c r="P10" i="25"/>
  <c r="L10" i="25"/>
  <c r="B3" i="25"/>
  <c r="E2" i="25"/>
  <c r="B2" i="25"/>
  <c r="E1" i="25"/>
  <c r="B2" i="18"/>
  <c r="S24" i="24"/>
  <c r="O24" i="24"/>
  <c r="K24" i="24"/>
  <c r="S17" i="24"/>
  <c r="O17" i="24"/>
  <c r="K17" i="24"/>
  <c r="S16" i="24"/>
  <c r="O16" i="24"/>
  <c r="K16" i="24"/>
  <c r="S15" i="24"/>
  <c r="O15" i="24"/>
  <c r="K15" i="24"/>
  <c r="S14" i="24"/>
  <c r="O14" i="24"/>
  <c r="K14" i="24"/>
  <c r="S13" i="24"/>
  <c r="O13" i="24"/>
  <c r="K13" i="24"/>
  <c r="S12" i="24"/>
  <c r="O12" i="24"/>
  <c r="K12" i="24"/>
  <c r="S11" i="24"/>
  <c r="O11" i="24"/>
  <c r="K11" i="24"/>
  <c r="B3" i="24"/>
  <c r="E2" i="24"/>
  <c r="B2" i="24"/>
  <c r="E1" i="24"/>
  <c r="O78" i="23"/>
  <c r="O54" i="23"/>
  <c r="O55" i="23"/>
  <c r="O56" i="23"/>
  <c r="O57" i="23"/>
  <c r="O58" i="23"/>
  <c r="O59" i="23"/>
  <c r="O60" i="23"/>
  <c r="O61" i="23"/>
  <c r="O62" i="23"/>
  <c r="O63" i="23"/>
  <c r="O64" i="23"/>
  <c r="O65" i="23"/>
  <c r="O66" i="23"/>
  <c r="O67" i="23"/>
  <c r="O68" i="23"/>
  <c r="O69" i="23"/>
  <c r="O70" i="23"/>
  <c r="O71" i="23"/>
  <c r="O72" i="23"/>
  <c r="O73" i="23"/>
  <c r="O74" i="23"/>
  <c r="O75" i="23"/>
  <c r="O76" i="23"/>
  <c r="K76" i="23"/>
  <c r="K75" i="23"/>
  <c r="K74" i="23"/>
  <c r="K73" i="23"/>
  <c r="K72" i="23"/>
  <c r="K71" i="23"/>
  <c r="K70" i="23"/>
  <c r="K69" i="23"/>
  <c r="K68" i="23"/>
  <c r="K67" i="23"/>
  <c r="K66" i="23"/>
  <c r="K65" i="23"/>
  <c r="K64" i="23"/>
  <c r="K63" i="23"/>
  <c r="K62" i="23"/>
  <c r="K61" i="23"/>
  <c r="K60" i="23"/>
  <c r="K59" i="23"/>
  <c r="K58" i="23"/>
  <c r="K57" i="23"/>
  <c r="K56" i="23"/>
  <c r="K55" i="23"/>
  <c r="K54" i="23"/>
  <c r="O53" i="23"/>
  <c r="K53" i="23"/>
  <c r="L20" i="32" l="1"/>
  <c r="J20" i="32"/>
  <c r="L15" i="31"/>
  <c r="L21" i="30"/>
  <c r="J21" i="30"/>
  <c r="N21" i="30"/>
  <c r="P14" i="28"/>
  <c r="K14" i="26"/>
  <c r="O14" i="26"/>
  <c r="K25" i="27"/>
  <c r="O25" i="27"/>
  <c r="W25" i="27"/>
  <c r="S25" i="27"/>
  <c r="L29" i="25"/>
  <c r="K19" i="24"/>
  <c r="O19" i="24"/>
  <c r="S19" i="24"/>
  <c r="K44" i="23"/>
  <c r="K43" i="23"/>
  <c r="K42" i="23"/>
  <c r="K41" i="23"/>
  <c r="K40" i="23"/>
  <c r="K39" i="23"/>
  <c r="K38" i="23"/>
  <c r="K37" i="23"/>
  <c r="K36" i="23"/>
  <c r="K35" i="23"/>
  <c r="K34" i="23"/>
  <c r="K33" i="23"/>
  <c r="K32" i="23"/>
  <c r="K31" i="23"/>
  <c r="K30" i="23"/>
  <c r="K29" i="23"/>
  <c r="K28" i="23"/>
  <c r="K27" i="23"/>
  <c r="K26" i="23"/>
  <c r="K25" i="23"/>
  <c r="K24" i="23"/>
  <c r="K23" i="23"/>
  <c r="K22" i="23"/>
  <c r="K21" i="23"/>
  <c r="K20" i="23"/>
  <c r="K19" i="23"/>
  <c r="K18" i="23"/>
  <c r="K17" i="23"/>
  <c r="K16" i="23"/>
  <c r="K15" i="23"/>
  <c r="K14" i="23"/>
  <c r="K13" i="23"/>
  <c r="K12" i="23"/>
  <c r="K11" i="23"/>
  <c r="K10" i="23"/>
  <c r="B3" i="23"/>
  <c r="E2" i="23"/>
  <c r="B2" i="23"/>
  <c r="E1" i="23"/>
  <c r="P23" i="22"/>
  <c r="P22" i="22"/>
  <c r="P15" i="22"/>
  <c r="T12" i="22"/>
  <c r="T13" i="22"/>
  <c r="T14" i="22"/>
  <c r="T15" i="22"/>
  <c r="T16" i="22"/>
  <c r="T17" i="22"/>
  <c r="T18" i="22"/>
  <c r="T19" i="22"/>
  <c r="T20" i="22"/>
  <c r="T21" i="22"/>
  <c r="T22" i="22"/>
  <c r="T23" i="22"/>
  <c r="T24" i="22"/>
  <c r="T11" i="22"/>
  <c r="L12" i="22"/>
  <c r="L13" i="22"/>
  <c r="L14" i="22"/>
  <c r="L15" i="22"/>
  <c r="L16" i="22"/>
  <c r="L17" i="22"/>
  <c r="L18" i="22"/>
  <c r="L19" i="22"/>
  <c r="L20" i="22"/>
  <c r="L21" i="22"/>
  <c r="L22" i="22"/>
  <c r="L23" i="22"/>
  <c r="L24" i="22"/>
  <c r="P24" i="22"/>
  <c r="P21" i="22"/>
  <c r="P20" i="22"/>
  <c r="P19" i="22"/>
  <c r="P18" i="22"/>
  <c r="P17" i="22"/>
  <c r="P16" i="22"/>
  <c r="P14" i="22"/>
  <c r="P13" i="22"/>
  <c r="P12" i="22"/>
  <c r="P11" i="22"/>
  <c r="L11" i="22"/>
  <c r="B3" i="22"/>
  <c r="E2" i="22"/>
  <c r="B2" i="22"/>
  <c r="E1" i="22"/>
  <c r="S31" i="21"/>
  <c r="O31" i="21"/>
  <c r="K31" i="21"/>
  <c r="S30" i="21"/>
  <c r="O30" i="21"/>
  <c r="K30" i="21"/>
  <c r="S29" i="21"/>
  <c r="O29" i="21"/>
  <c r="K29" i="21"/>
  <c r="S22" i="21"/>
  <c r="S21" i="21"/>
  <c r="O22" i="21"/>
  <c r="O21" i="21"/>
  <c r="K22" i="21"/>
  <c r="K21" i="21"/>
  <c r="S23" i="21"/>
  <c r="O23" i="21"/>
  <c r="K23" i="21"/>
  <c r="S20" i="21"/>
  <c r="O20" i="21"/>
  <c r="K20" i="21"/>
  <c r="S19" i="21"/>
  <c r="O19" i="21"/>
  <c r="K19" i="21"/>
  <c r="S18" i="21"/>
  <c r="O18" i="21"/>
  <c r="K18" i="21"/>
  <c r="S17" i="21"/>
  <c r="O17" i="21"/>
  <c r="K17" i="21"/>
  <c r="S16" i="21"/>
  <c r="O16" i="21"/>
  <c r="K16" i="21"/>
  <c r="S15" i="21"/>
  <c r="O15" i="21"/>
  <c r="K15" i="21"/>
  <c r="S14" i="21"/>
  <c r="O14" i="21"/>
  <c r="K14" i="21"/>
  <c r="S13" i="21"/>
  <c r="O13" i="21"/>
  <c r="K13" i="21"/>
  <c r="S12" i="21"/>
  <c r="O12" i="21"/>
  <c r="K12" i="21"/>
  <c r="S11" i="21"/>
  <c r="O11" i="21"/>
  <c r="K11" i="21"/>
  <c r="B3" i="21"/>
  <c r="E2" i="21"/>
  <c r="B2" i="21"/>
  <c r="E1" i="21"/>
  <c r="S12" i="20"/>
  <c r="S13" i="20"/>
  <c r="S14" i="20"/>
  <c r="S15" i="20"/>
  <c r="S16" i="20"/>
  <c r="S17" i="20"/>
  <c r="S18" i="20"/>
  <c r="S19" i="20"/>
  <c r="S20" i="20"/>
  <c r="S21" i="20"/>
  <c r="S11" i="20"/>
  <c r="K21" i="20"/>
  <c r="K12" i="20"/>
  <c r="K13" i="20"/>
  <c r="K14" i="20"/>
  <c r="K15" i="20"/>
  <c r="K16" i="20"/>
  <c r="K17" i="20"/>
  <c r="K18" i="20"/>
  <c r="K19" i="20"/>
  <c r="K20" i="20"/>
  <c r="O21" i="20"/>
  <c r="O20" i="20"/>
  <c r="O19" i="20"/>
  <c r="O18" i="20"/>
  <c r="O17" i="20"/>
  <c r="O16" i="20"/>
  <c r="O15" i="20"/>
  <c r="O14" i="20"/>
  <c r="O13" i="20"/>
  <c r="O12" i="20"/>
  <c r="O11" i="20"/>
  <c r="K11" i="20"/>
  <c r="B3" i="20"/>
  <c r="E2" i="20"/>
  <c r="B2" i="20"/>
  <c r="E1" i="20"/>
  <c r="X11" i="19"/>
  <c r="X12" i="19"/>
  <c r="X13" i="19"/>
  <c r="X14" i="19"/>
  <c r="X15" i="19"/>
  <c r="X10" i="19"/>
  <c r="U11" i="19"/>
  <c r="U12" i="19"/>
  <c r="U13" i="19"/>
  <c r="U14" i="19"/>
  <c r="U15" i="19"/>
  <c r="U10" i="19"/>
  <c r="R11" i="19"/>
  <c r="R12" i="19"/>
  <c r="R13" i="19"/>
  <c r="R14" i="19"/>
  <c r="R15" i="19"/>
  <c r="O11" i="19"/>
  <c r="O12" i="19"/>
  <c r="O13" i="19"/>
  <c r="O14" i="19"/>
  <c r="O15" i="19"/>
  <c r="K11" i="19"/>
  <c r="K12" i="19"/>
  <c r="K13" i="19"/>
  <c r="K14" i="19"/>
  <c r="K15" i="19"/>
  <c r="R10" i="19"/>
  <c r="O10" i="19"/>
  <c r="K10" i="19"/>
  <c r="B3" i="19"/>
  <c r="E2" i="19"/>
  <c r="B2" i="19"/>
  <c r="E1" i="19"/>
  <c r="R23" i="18"/>
  <c r="O23" i="18"/>
  <c r="K23" i="18"/>
  <c r="R22" i="18"/>
  <c r="R21" i="18"/>
  <c r="R20" i="18"/>
  <c r="O21" i="18"/>
  <c r="O22" i="18"/>
  <c r="O20" i="18"/>
  <c r="K21" i="18"/>
  <c r="K22" i="18"/>
  <c r="K20" i="18"/>
  <c r="R16" i="18"/>
  <c r="R13" i="18"/>
  <c r="R14" i="18"/>
  <c r="O13" i="18"/>
  <c r="O14" i="18"/>
  <c r="K10" i="18"/>
  <c r="K16" i="18"/>
  <c r="K13" i="18"/>
  <c r="K14" i="18"/>
  <c r="K15" i="18"/>
  <c r="R15" i="18"/>
  <c r="O15" i="18"/>
  <c r="R12" i="18"/>
  <c r="O12" i="18"/>
  <c r="K12" i="18"/>
  <c r="R11" i="18"/>
  <c r="O11" i="18"/>
  <c r="K11" i="18"/>
  <c r="R10" i="18"/>
  <c r="O10" i="18"/>
  <c r="B3" i="18"/>
  <c r="E2" i="18"/>
  <c r="E1" i="18"/>
  <c r="K26" i="17"/>
  <c r="O26" i="17"/>
  <c r="R24" i="17"/>
  <c r="R23" i="17"/>
  <c r="R22" i="17"/>
  <c r="R21" i="17"/>
  <c r="R20" i="17"/>
  <c r="R26" i="17" s="1"/>
  <c r="R19" i="17"/>
  <c r="R18" i="17"/>
  <c r="R17" i="17"/>
  <c r="R16" i="17"/>
  <c r="R15" i="17"/>
  <c r="R14" i="17"/>
  <c r="O24" i="17"/>
  <c r="O23" i="17"/>
  <c r="O22" i="17"/>
  <c r="O21" i="17"/>
  <c r="O20" i="17"/>
  <c r="O19" i="17"/>
  <c r="O18" i="17"/>
  <c r="O17" i="17"/>
  <c r="O16" i="17"/>
  <c r="O15" i="17"/>
  <c r="O14" i="17"/>
  <c r="K11" i="17"/>
  <c r="K12" i="17"/>
  <c r="K13" i="17"/>
  <c r="K14" i="17"/>
  <c r="K15" i="17"/>
  <c r="K16" i="17"/>
  <c r="K17" i="17"/>
  <c r="K18" i="17"/>
  <c r="K19" i="17"/>
  <c r="K20" i="17"/>
  <c r="K21" i="17"/>
  <c r="K22" i="17"/>
  <c r="K23" i="17"/>
  <c r="K24" i="17"/>
  <c r="R13" i="17"/>
  <c r="O13" i="17"/>
  <c r="R12" i="17"/>
  <c r="O12" i="17"/>
  <c r="R11" i="17"/>
  <c r="O11" i="17"/>
  <c r="R10" i="17"/>
  <c r="O10" i="17"/>
  <c r="K10" i="17"/>
  <c r="B3" i="17"/>
  <c r="E2" i="17"/>
  <c r="B2" i="17"/>
  <c r="E1" i="17"/>
  <c r="K27" i="16"/>
  <c r="O27" i="16"/>
  <c r="O24" i="16"/>
  <c r="O12" i="16"/>
  <c r="O13" i="16"/>
  <c r="O14" i="16"/>
  <c r="O15" i="16"/>
  <c r="O16" i="16"/>
  <c r="O17" i="16"/>
  <c r="O18" i="16"/>
  <c r="O19" i="16"/>
  <c r="O20" i="16"/>
  <c r="O21" i="16"/>
  <c r="O22" i="16"/>
  <c r="O23" i="16"/>
  <c r="K24" i="16"/>
  <c r="K15" i="16"/>
  <c r="K16" i="16"/>
  <c r="K17" i="16"/>
  <c r="K18" i="16"/>
  <c r="K19" i="16"/>
  <c r="K20" i="16"/>
  <c r="K21" i="16"/>
  <c r="K22" i="16"/>
  <c r="K23" i="16"/>
  <c r="K14" i="16"/>
  <c r="K13" i="16"/>
  <c r="K12" i="16"/>
  <c r="O11" i="16"/>
  <c r="K11" i="16"/>
  <c r="C5" i="16"/>
  <c r="O16" i="18" l="1"/>
  <c r="T26" i="22"/>
  <c r="K32" i="21"/>
  <c r="O32" i="21"/>
  <c r="L26" i="22"/>
  <c r="O46" i="23"/>
  <c r="K46" i="23"/>
  <c r="P26" i="22"/>
  <c r="S32" i="21"/>
  <c r="S24" i="21"/>
  <c r="K24" i="21"/>
  <c r="O24" i="21"/>
  <c r="S23" i="20"/>
  <c r="K23" i="20"/>
  <c r="O23" i="20"/>
  <c r="X17" i="19"/>
  <c r="U17" i="19"/>
  <c r="R17" i="19"/>
  <c r="O17" i="19"/>
  <c r="K17" i="19"/>
  <c r="B3" i="16"/>
  <c r="E2" i="16"/>
  <c r="B2" i="16"/>
  <c r="E1" i="16"/>
  <c r="B2" i="13"/>
  <c r="R15" i="15" l="1"/>
  <c r="R11" i="15"/>
  <c r="R12" i="15"/>
  <c r="R13" i="15"/>
  <c r="R10" i="15"/>
  <c r="O15" i="15"/>
  <c r="O11" i="15"/>
  <c r="O12" i="15"/>
  <c r="O13" i="15"/>
  <c r="O10" i="15"/>
  <c r="K15" i="15"/>
  <c r="K13" i="15"/>
  <c r="K11" i="15"/>
  <c r="K12" i="15"/>
  <c r="K10" i="15"/>
  <c r="B3" i="15"/>
  <c r="E2" i="15"/>
  <c r="B2" i="15"/>
  <c r="E1" i="15"/>
  <c r="S11" i="14"/>
  <c r="S12" i="14"/>
  <c r="S13" i="14"/>
  <c r="S14" i="14"/>
  <c r="S15" i="14"/>
  <c r="S16" i="14"/>
  <c r="S17" i="14"/>
  <c r="S18" i="14"/>
  <c r="S19" i="14"/>
  <c r="S20" i="14"/>
  <c r="S21" i="14"/>
  <c r="S22" i="14"/>
  <c r="S23" i="14"/>
  <c r="S24" i="14"/>
  <c r="S25" i="14"/>
  <c r="S26" i="14"/>
  <c r="Q15" i="14"/>
  <c r="Q11" i="14"/>
  <c r="Q12" i="14"/>
  <c r="Q13" i="14"/>
  <c r="Q14" i="14"/>
  <c r="Q16" i="14"/>
  <c r="Q17" i="14"/>
  <c r="Q18" i="14"/>
  <c r="Q19" i="14"/>
  <c r="Q20" i="14"/>
  <c r="Q21" i="14"/>
  <c r="Q22" i="14"/>
  <c r="Q23" i="14"/>
  <c r="Q24" i="14"/>
  <c r="Q25" i="14"/>
  <c r="Q26" i="14"/>
  <c r="Q27" i="14"/>
  <c r="Q29" i="14" s="1"/>
  <c r="Q10" i="14"/>
  <c r="M17" i="14"/>
  <c r="M11" i="14"/>
  <c r="M12" i="14"/>
  <c r="M13" i="14"/>
  <c r="M14" i="14"/>
  <c r="M15" i="14"/>
  <c r="M16" i="14"/>
  <c r="M18" i="14"/>
  <c r="M19" i="14"/>
  <c r="M20" i="14"/>
  <c r="M21" i="14"/>
  <c r="M22" i="14"/>
  <c r="M23" i="14"/>
  <c r="M24" i="14"/>
  <c r="M25" i="14"/>
  <c r="M26" i="14"/>
  <c r="M27" i="14"/>
  <c r="M10" i="14"/>
  <c r="B3" i="14"/>
  <c r="E2" i="14"/>
  <c r="B2" i="14"/>
  <c r="E1" i="14"/>
  <c r="M29" i="14" l="1"/>
  <c r="L14" i="13"/>
  <c r="L11" i="13"/>
  <c r="L12" i="13"/>
  <c r="L13" i="13"/>
  <c r="J16" i="13"/>
  <c r="G16" i="13"/>
  <c r="B3" i="13"/>
  <c r="E2" i="13"/>
  <c r="E1" i="13"/>
  <c r="W17" i="12" l="1"/>
  <c r="U17" i="12"/>
  <c r="R17" i="12"/>
  <c r="O17" i="12"/>
  <c r="L17" i="12"/>
  <c r="B2" i="12"/>
  <c r="B3" i="12"/>
  <c r="E2" i="12"/>
  <c r="E1" i="12"/>
  <c r="P54" i="10"/>
  <c r="P49" i="10"/>
  <c r="P42" i="10"/>
  <c r="P43" i="10"/>
  <c r="P44" i="10"/>
  <c r="P45" i="10"/>
  <c r="P46" i="10"/>
  <c r="P47" i="10"/>
  <c r="P48" i="10"/>
  <c r="P41"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10" i="10"/>
  <c r="P36" i="10" l="1"/>
  <c r="P57" i="10" s="1"/>
  <c r="M42" i="10"/>
  <c r="M43" i="10"/>
  <c r="M44" i="10"/>
  <c r="M45" i="10"/>
  <c r="M46" i="10"/>
  <c r="M47" i="10"/>
  <c r="M48" i="10"/>
  <c r="M41" i="10"/>
  <c r="M35" i="10"/>
  <c r="M14" i="10"/>
  <c r="M11" i="10"/>
  <c r="M12" i="10"/>
  <c r="M13" i="10"/>
  <c r="M15" i="10"/>
  <c r="M16" i="10"/>
  <c r="M17" i="10"/>
  <c r="M18" i="10"/>
  <c r="M19" i="10"/>
  <c r="M20" i="10"/>
  <c r="M21" i="10"/>
  <c r="M22" i="10"/>
  <c r="M23" i="10"/>
  <c r="M24" i="10"/>
  <c r="M25" i="10"/>
  <c r="M26" i="10"/>
  <c r="M27" i="10"/>
  <c r="M28" i="10"/>
  <c r="M29" i="10"/>
  <c r="M30" i="10"/>
  <c r="M31" i="10"/>
  <c r="M32" i="10"/>
  <c r="M33" i="10"/>
  <c r="M34" i="10"/>
  <c r="M10" i="10"/>
  <c r="M49" i="10" l="1"/>
  <c r="M36" i="10"/>
  <c r="B3" i="10"/>
  <c r="E2" i="10"/>
  <c r="B2" i="10"/>
  <c r="E1" i="10"/>
  <c r="U40" i="9" l="1"/>
  <c r="U11" i="9"/>
  <c r="U12" i="9"/>
  <c r="U13" i="9"/>
  <c r="U14" i="9"/>
  <c r="U15" i="9"/>
  <c r="U16" i="9"/>
  <c r="U17" i="9"/>
  <c r="U18" i="9"/>
  <c r="U19" i="9"/>
  <c r="U20" i="9"/>
  <c r="U21" i="9"/>
  <c r="U22" i="9"/>
  <c r="U23" i="9"/>
  <c r="U24" i="9"/>
  <c r="U25" i="9"/>
  <c r="U26" i="9"/>
  <c r="U27" i="9"/>
  <c r="U28" i="9"/>
  <c r="U29" i="9"/>
  <c r="U30" i="9"/>
  <c r="U31" i="9"/>
  <c r="U32" i="9"/>
  <c r="U33" i="9"/>
  <c r="U34" i="9"/>
  <c r="U35" i="9"/>
  <c r="U36" i="9"/>
  <c r="U37" i="9"/>
  <c r="U38" i="9"/>
  <c r="U39" i="9"/>
  <c r="U41" i="9"/>
  <c r="U42" i="9"/>
  <c r="U43" i="9"/>
  <c r="U44" i="9"/>
  <c r="U45" i="9"/>
  <c r="U46" i="9"/>
  <c r="U47" i="9"/>
  <c r="U48" i="9"/>
  <c r="U49" i="9"/>
  <c r="U50" i="9"/>
  <c r="U51" i="9"/>
  <c r="U52" i="9"/>
  <c r="U53" i="9"/>
  <c r="U54" i="9"/>
  <c r="U55" i="9"/>
  <c r="U56" i="9"/>
  <c r="U10" i="9"/>
  <c r="U58" i="9" s="1"/>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10" i="9"/>
  <c r="O24" i="9"/>
  <c r="O11" i="9"/>
  <c r="O12" i="9"/>
  <c r="O13" i="9"/>
  <c r="O14" i="9"/>
  <c r="O15" i="9"/>
  <c r="O16" i="9"/>
  <c r="O17" i="9"/>
  <c r="O58" i="9" s="1"/>
  <c r="O18" i="9"/>
  <c r="O19" i="9"/>
  <c r="O20" i="9"/>
  <c r="O21" i="9"/>
  <c r="O22" i="9"/>
  <c r="O23"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10" i="9"/>
  <c r="K24" i="9"/>
  <c r="K11" i="9"/>
  <c r="K12" i="9"/>
  <c r="K13" i="9"/>
  <c r="K14" i="9"/>
  <c r="K15" i="9"/>
  <c r="K16" i="9"/>
  <c r="K17" i="9"/>
  <c r="K58" i="9" s="1"/>
  <c r="K18" i="9"/>
  <c r="K19" i="9"/>
  <c r="K20" i="9"/>
  <c r="K21" i="9"/>
  <c r="K22" i="9"/>
  <c r="K23"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10" i="9"/>
  <c r="B3" i="9"/>
  <c r="E2" i="9"/>
  <c r="B2" i="9"/>
  <c r="E1" i="9"/>
  <c r="N42" i="7"/>
  <c r="N44" i="7"/>
  <c r="N40" i="7"/>
  <c r="N12" i="7"/>
  <c r="N11" i="7"/>
  <c r="N13" i="7"/>
  <c r="N14" i="7"/>
  <c r="N15" i="7"/>
  <c r="N16" i="7"/>
  <c r="N17" i="7"/>
  <c r="N18" i="7"/>
  <c r="N19" i="7"/>
  <c r="N20" i="7"/>
  <c r="N21" i="7"/>
  <c r="N22" i="7"/>
  <c r="N23" i="7"/>
  <c r="N24" i="7"/>
  <c r="N25" i="7"/>
  <c r="N26" i="7"/>
  <c r="N27" i="7"/>
  <c r="N28" i="7"/>
  <c r="N29" i="7"/>
  <c r="N30" i="7"/>
  <c r="N31" i="7"/>
  <c r="N32" i="7"/>
  <c r="N33" i="7"/>
  <c r="N10" i="7"/>
  <c r="I11" i="7"/>
  <c r="I12" i="7"/>
  <c r="I13" i="7"/>
  <c r="I14" i="7"/>
  <c r="I15" i="7"/>
  <c r="I16" i="7"/>
  <c r="I17" i="7"/>
  <c r="I18" i="7"/>
  <c r="I19" i="7"/>
  <c r="I20" i="7"/>
  <c r="I21" i="7"/>
  <c r="I22" i="7"/>
  <c r="I23" i="7"/>
  <c r="I24" i="7"/>
  <c r="I25" i="7"/>
  <c r="I26" i="7"/>
  <c r="I27" i="7"/>
  <c r="I28" i="7"/>
  <c r="I29" i="7"/>
  <c r="I30" i="7"/>
  <c r="I31" i="7"/>
  <c r="I32" i="7"/>
  <c r="I33" i="7"/>
  <c r="I44" i="7"/>
  <c r="I42" i="7"/>
  <c r="I40" i="7"/>
  <c r="B3" i="7"/>
  <c r="E2" i="7"/>
  <c r="B2" i="7"/>
  <c r="E1" i="7"/>
  <c r="I46" i="7" l="1"/>
  <c r="N35" i="7"/>
  <c r="N46" i="7" s="1"/>
  <c r="R58" i="9"/>
  <c r="K43" i="6" l="1"/>
  <c r="K44" i="6"/>
  <c r="K45" i="6"/>
  <c r="K46" i="6"/>
  <c r="K47" i="6"/>
  <c r="K48" i="6"/>
  <c r="K49" i="6"/>
  <c r="K50" i="6"/>
  <c r="K51" i="6"/>
  <c r="K52" i="6"/>
  <c r="K53" i="6"/>
  <c r="K54" i="6"/>
  <c r="K55" i="6"/>
  <c r="K56" i="6"/>
  <c r="K57" i="6"/>
  <c r="K58" i="6"/>
  <c r="K59" i="6"/>
  <c r="K60" i="6"/>
  <c r="K61" i="6"/>
  <c r="K42" i="6"/>
  <c r="O43" i="6"/>
  <c r="O44" i="6"/>
  <c r="O45" i="6"/>
  <c r="O46" i="6"/>
  <c r="O47" i="6"/>
  <c r="O48" i="6"/>
  <c r="O49" i="6"/>
  <c r="O50" i="6"/>
  <c r="O51" i="6"/>
  <c r="O52" i="6"/>
  <c r="O53" i="6"/>
  <c r="O54" i="6"/>
  <c r="O55" i="6"/>
  <c r="O56" i="6"/>
  <c r="O57" i="6"/>
  <c r="O58" i="6"/>
  <c r="O59" i="6"/>
  <c r="O60" i="6"/>
  <c r="O61" i="6"/>
  <c r="O42" i="6"/>
  <c r="H43" i="6"/>
  <c r="H44" i="6"/>
  <c r="H45" i="6"/>
  <c r="H46" i="6"/>
  <c r="H47" i="6"/>
  <c r="H48" i="6"/>
  <c r="H49" i="6"/>
  <c r="H50" i="6"/>
  <c r="H51" i="6"/>
  <c r="H52" i="6"/>
  <c r="H53" i="6"/>
  <c r="H54" i="6"/>
  <c r="H55" i="6"/>
  <c r="H56" i="6"/>
  <c r="H57" i="6"/>
  <c r="H58" i="6"/>
  <c r="H59" i="6"/>
  <c r="H60" i="6"/>
  <c r="H61" i="6"/>
  <c r="H42" i="6"/>
  <c r="K31" i="6"/>
  <c r="K32" i="6"/>
  <c r="K33" i="6"/>
  <c r="K34" i="6"/>
  <c r="K35" i="6"/>
  <c r="K36" i="6"/>
  <c r="K30" i="6"/>
  <c r="O31" i="6"/>
  <c r="O32" i="6"/>
  <c r="O33" i="6"/>
  <c r="O34" i="6"/>
  <c r="O35" i="6"/>
  <c r="O36" i="6"/>
  <c r="O30" i="6"/>
  <c r="H31" i="6"/>
  <c r="H32" i="6"/>
  <c r="H33" i="6"/>
  <c r="H34" i="6"/>
  <c r="H35" i="6"/>
  <c r="H36" i="6"/>
  <c r="H30" i="6"/>
  <c r="K13" i="6"/>
  <c r="K14" i="6"/>
  <c r="K15" i="6"/>
  <c r="K16" i="6"/>
  <c r="K17" i="6"/>
  <c r="K18" i="6"/>
  <c r="K19" i="6"/>
  <c r="K20" i="6"/>
  <c r="K21" i="6"/>
  <c r="K22" i="6"/>
  <c r="K23" i="6"/>
  <c r="K24" i="6"/>
  <c r="K12" i="6"/>
  <c r="O13" i="6"/>
  <c r="O14" i="6"/>
  <c r="O15" i="6"/>
  <c r="O16" i="6"/>
  <c r="O17" i="6"/>
  <c r="O18" i="6"/>
  <c r="O19" i="6"/>
  <c r="O20" i="6"/>
  <c r="O21" i="6"/>
  <c r="O22" i="6"/>
  <c r="O23" i="6"/>
  <c r="O24" i="6"/>
  <c r="O12" i="6"/>
  <c r="H21" i="6"/>
  <c r="H13" i="6"/>
  <c r="H14" i="6"/>
  <c r="H15" i="6"/>
  <c r="H16" i="6"/>
  <c r="H17" i="6"/>
  <c r="H18" i="6"/>
  <c r="H19" i="6"/>
  <c r="H20" i="6"/>
  <c r="H22" i="6"/>
  <c r="H23" i="6"/>
  <c r="H24" i="6"/>
  <c r="H12" i="6"/>
  <c r="H63" i="6" l="1"/>
  <c r="O26" i="6"/>
  <c r="H38" i="6"/>
  <c r="H26" i="6"/>
  <c r="O38" i="6"/>
  <c r="K63" i="6"/>
  <c r="K38" i="6"/>
  <c r="O63" i="6"/>
  <c r="O11" i="2" l="1"/>
  <c r="N11" i="2"/>
  <c r="L11" i="2"/>
  <c r="J11" i="2"/>
  <c r="B6" i="2"/>
  <c r="C5" i="2"/>
  <c r="B3" i="2"/>
  <c r="E2" i="2"/>
  <c r="B2" i="2"/>
  <c r="E1" i="2"/>
</calcChain>
</file>

<file path=xl/sharedStrings.xml><?xml version="1.0" encoding="utf-8"?>
<sst xmlns="http://schemas.openxmlformats.org/spreadsheetml/2006/main" count="2912" uniqueCount="1234">
  <si>
    <t>ID</t>
  </si>
  <si>
    <t>City</t>
  </si>
  <si>
    <t>Airport</t>
  </si>
  <si>
    <t>Project Description</t>
  </si>
  <si>
    <t>TAD#</t>
  </si>
  <si>
    <t>0M3</t>
  </si>
  <si>
    <t>1M5</t>
  </si>
  <si>
    <t>2A1</t>
  </si>
  <si>
    <t>BGF</t>
  </si>
  <si>
    <t>FGU</t>
  </si>
  <si>
    <t>LUG</t>
  </si>
  <si>
    <t>M15</t>
  </si>
  <si>
    <t>M54</t>
  </si>
  <si>
    <t>MNV</t>
  </si>
  <si>
    <t>MOR</t>
  </si>
  <si>
    <t>MQY</t>
  </si>
  <si>
    <t>RNC</t>
  </si>
  <si>
    <t>3M7</t>
  </si>
  <si>
    <t>Athens</t>
  </si>
  <si>
    <t>NQA</t>
  </si>
  <si>
    <t>Millington</t>
  </si>
  <si>
    <t>Millington Regional Jetport</t>
  </si>
  <si>
    <t>ID:</t>
  </si>
  <si>
    <t>XNX</t>
  </si>
  <si>
    <t>County:</t>
  </si>
  <si>
    <t>City:</t>
  </si>
  <si>
    <t>Grand Division:</t>
  </si>
  <si>
    <t>Airport:</t>
  </si>
  <si>
    <t>Project Description:</t>
  </si>
  <si>
    <t>TAD #:</t>
  </si>
  <si>
    <t>Bid Date:</t>
  </si>
  <si>
    <t>Item No.</t>
  </si>
  <si>
    <t>Description</t>
  </si>
  <si>
    <t>Unit</t>
  </si>
  <si>
    <t>Quantity</t>
  </si>
  <si>
    <t>Contractor #1</t>
  </si>
  <si>
    <t>Contractor #2</t>
  </si>
  <si>
    <t>Contractor #3</t>
  </si>
  <si>
    <t>Average Unit Cost</t>
  </si>
  <si>
    <t>Unit Price</t>
  </si>
  <si>
    <t>Total Price</t>
  </si>
  <si>
    <t>0A3</t>
  </si>
  <si>
    <t>0A4</t>
  </si>
  <si>
    <t>0A9</t>
  </si>
  <si>
    <t>0M2</t>
  </si>
  <si>
    <t>0M4</t>
  </si>
  <si>
    <t>0M5</t>
  </si>
  <si>
    <t>1A0</t>
  </si>
  <si>
    <t>1A3</t>
  </si>
  <si>
    <t>1A7</t>
  </si>
  <si>
    <t>2A0</t>
  </si>
  <si>
    <t>2M2</t>
  </si>
  <si>
    <t>2M8</t>
  </si>
  <si>
    <t>3A2</t>
  </si>
  <si>
    <t>50M</t>
  </si>
  <si>
    <t>54M</t>
  </si>
  <si>
    <t>6A4</t>
  </si>
  <si>
    <t>8A3</t>
  </si>
  <si>
    <t>92A</t>
  </si>
  <si>
    <t>APT</t>
  </si>
  <si>
    <t>BNA</t>
  </si>
  <si>
    <t>CHA</t>
  </si>
  <si>
    <t>CKV</t>
  </si>
  <si>
    <t>CSV</t>
  </si>
  <si>
    <t>DKX</t>
  </si>
  <si>
    <t>DYR</t>
  </si>
  <si>
    <t>FYE</t>
  </si>
  <si>
    <t>FYM</t>
  </si>
  <si>
    <t>GCY</t>
  </si>
  <si>
    <t>GHM</t>
  </si>
  <si>
    <t>GKT</t>
  </si>
  <si>
    <t>GZS</t>
  </si>
  <si>
    <t>HZD</t>
  </si>
  <si>
    <t>JAU</t>
  </si>
  <si>
    <t>JWN</t>
  </si>
  <si>
    <t>M01</t>
  </si>
  <si>
    <t>M02</t>
  </si>
  <si>
    <t>M04</t>
  </si>
  <si>
    <t>M08</t>
  </si>
  <si>
    <t>M29</t>
  </si>
  <si>
    <t>M31</t>
  </si>
  <si>
    <t>M53</t>
  </si>
  <si>
    <t>M91</t>
  </si>
  <si>
    <t>M93</t>
  </si>
  <si>
    <t>MBT</t>
  </si>
  <si>
    <t>MEM</t>
  </si>
  <si>
    <t>MKL</t>
  </si>
  <si>
    <t>MMI</t>
  </si>
  <si>
    <t>MRC</t>
  </si>
  <si>
    <t>PHT</t>
  </si>
  <si>
    <t>PVE</t>
  </si>
  <si>
    <t>RKW</t>
  </si>
  <si>
    <t>RVN</t>
  </si>
  <si>
    <t>RZR</t>
  </si>
  <si>
    <t>SCX</t>
  </si>
  <si>
    <t>SNH</t>
  </si>
  <si>
    <t>SRB</t>
  </si>
  <si>
    <t>SYI</t>
  </si>
  <si>
    <t>SZY</t>
  </si>
  <si>
    <t>TGC</t>
  </si>
  <si>
    <t>THA</t>
  </si>
  <si>
    <t>TRI</t>
  </si>
  <si>
    <t>TYS</t>
  </si>
  <si>
    <t>UCY</t>
  </si>
  <si>
    <t>UOS</t>
  </si>
  <si>
    <t>County</t>
  </si>
  <si>
    <t>Dekalb</t>
  </si>
  <si>
    <t>Washington</t>
  </si>
  <si>
    <t>Carter</t>
  </si>
  <si>
    <t>Lake</t>
  </si>
  <si>
    <t>Lewis</t>
  </si>
  <si>
    <t>Benton</t>
  </si>
  <si>
    <t>Humphreys</t>
  </si>
  <si>
    <t>Hamilton</t>
  </si>
  <si>
    <t>Polk</t>
  </si>
  <si>
    <t>Jackson</t>
  </si>
  <si>
    <t>Sumner</t>
  </si>
  <si>
    <t>Rhea</t>
  </si>
  <si>
    <t>Fentress</t>
  </si>
  <si>
    <t>Lawrence</t>
  </si>
  <si>
    <t>Shelby</t>
  </si>
  <si>
    <t>Claiborne</t>
  </si>
  <si>
    <t>Macon</t>
  </si>
  <si>
    <t>Bedford</t>
  </si>
  <si>
    <t>Fayette</t>
  </si>
  <si>
    <t>Johnson</t>
  </si>
  <si>
    <t>Overton</t>
  </si>
  <si>
    <t>Marion</t>
  </si>
  <si>
    <t>Franklin</t>
  </si>
  <si>
    <t>Davidson</t>
  </si>
  <si>
    <t>Montgomery</t>
  </si>
  <si>
    <t>Cumberland</t>
  </si>
  <si>
    <t>Knox</t>
  </si>
  <si>
    <t>Dyer</t>
  </si>
  <si>
    <t>Lincoln</t>
  </si>
  <si>
    <t>Greene</t>
  </si>
  <si>
    <t>Hickman</t>
  </si>
  <si>
    <t>Sevier</t>
  </si>
  <si>
    <t>Giles</t>
  </si>
  <si>
    <t>Carroll</t>
  </si>
  <si>
    <t>Campbell</t>
  </si>
  <si>
    <t>Marshall</t>
  </si>
  <si>
    <t>Dickson</t>
  </si>
  <si>
    <t>Tipton</t>
  </si>
  <si>
    <t>Hardeman</t>
  </si>
  <si>
    <t>Perry</t>
  </si>
  <si>
    <t>Wayne</t>
  </si>
  <si>
    <t>Lauderdale</t>
  </si>
  <si>
    <t>Gibson</t>
  </si>
  <si>
    <t>Wilson</t>
  </si>
  <si>
    <t>Robertson</t>
  </si>
  <si>
    <t>Houston</t>
  </si>
  <si>
    <t>Rutherford</t>
  </si>
  <si>
    <t>Madison</t>
  </si>
  <si>
    <t>Mcminn</t>
  </si>
  <si>
    <t>Monroe</t>
  </si>
  <si>
    <t>Hamblen</t>
  </si>
  <si>
    <t>Maury</t>
  </si>
  <si>
    <t>Henry</t>
  </si>
  <si>
    <t>Henderson</t>
  </si>
  <si>
    <t>Morgan</t>
  </si>
  <si>
    <t>Warren</t>
  </si>
  <si>
    <t>Hawkins</t>
  </si>
  <si>
    <t>Bradley</t>
  </si>
  <si>
    <t>Scott</t>
  </si>
  <si>
    <t>Hardin</t>
  </si>
  <si>
    <t>White</t>
  </si>
  <si>
    <t>Mcnairy</t>
  </si>
  <si>
    <t>Coffee</t>
  </si>
  <si>
    <t>Sullivan</t>
  </si>
  <si>
    <t>Blount</t>
  </si>
  <si>
    <t>Obion</t>
  </si>
  <si>
    <t>Smithville</t>
  </si>
  <si>
    <t>Johnson City</t>
  </si>
  <si>
    <t>Elizabethton</t>
  </si>
  <si>
    <t>Tiptonville</t>
  </si>
  <si>
    <t>Hohenwald</t>
  </si>
  <si>
    <t>Camden</t>
  </si>
  <si>
    <t>Waverly</t>
  </si>
  <si>
    <t>Chattanooga</t>
  </si>
  <si>
    <t>Copperhill</t>
  </si>
  <si>
    <t>Gainesboro</t>
  </si>
  <si>
    <t>Portland</t>
  </si>
  <si>
    <t>Dayton</t>
  </si>
  <si>
    <t>Jamestown</t>
  </si>
  <si>
    <t>Lawrenceburg</t>
  </si>
  <si>
    <t>Tazewell</t>
  </si>
  <si>
    <t>Lafayette</t>
  </si>
  <si>
    <t>Eagleville</t>
  </si>
  <si>
    <t>Rossville</t>
  </si>
  <si>
    <t>Mountain City</t>
  </si>
  <si>
    <t>Livingston</t>
  </si>
  <si>
    <t>Jasper</t>
  </si>
  <si>
    <t>Winchester</t>
  </si>
  <si>
    <t>Nashville</t>
  </si>
  <si>
    <t>Clarksville</t>
  </si>
  <si>
    <t>Crossville</t>
  </si>
  <si>
    <t>Knoxville</t>
  </si>
  <si>
    <t>Dyersburg</t>
  </si>
  <si>
    <t>Collegedale</t>
  </si>
  <si>
    <t>Somerville</t>
  </si>
  <si>
    <t>Fayetteville</t>
  </si>
  <si>
    <t>Greeneville</t>
  </si>
  <si>
    <t>Centerville</t>
  </si>
  <si>
    <t>Sevierville</t>
  </si>
  <si>
    <t>Pulaski</t>
  </si>
  <si>
    <t>Huntingdon</t>
  </si>
  <si>
    <t>Jacksboro</t>
  </si>
  <si>
    <t>Lewisburg</t>
  </si>
  <si>
    <t>Memphis</t>
  </si>
  <si>
    <t>Covington</t>
  </si>
  <si>
    <t>Bolivar</t>
  </si>
  <si>
    <t>Linden</t>
  </si>
  <si>
    <t>Clifton</t>
  </si>
  <si>
    <t>Halls</t>
  </si>
  <si>
    <t>Humboldt</t>
  </si>
  <si>
    <t>Lebanon</t>
  </si>
  <si>
    <t>Springfield</t>
  </si>
  <si>
    <t>Mckinnon</t>
  </si>
  <si>
    <t>Murfreesboro</t>
  </si>
  <si>
    <t>Madisonville</t>
  </si>
  <si>
    <t>Morristown</t>
  </si>
  <si>
    <t>Smyrna</t>
  </si>
  <si>
    <t>Columbia/Mount Pleasant</t>
  </si>
  <si>
    <t>Paris</t>
  </si>
  <si>
    <t>Lexington-Parsons</t>
  </si>
  <si>
    <t>Rockwood</t>
  </si>
  <si>
    <t>Mcminnville</t>
  </si>
  <si>
    <t>Rogersville</t>
  </si>
  <si>
    <t>Cleveland</t>
  </si>
  <si>
    <t>Oneida</t>
  </si>
  <si>
    <t>Savannah</t>
  </si>
  <si>
    <t>Sparta</t>
  </si>
  <si>
    <t>Shelbyville</t>
  </si>
  <si>
    <t>Selmer</t>
  </si>
  <si>
    <t>Trenton</t>
  </si>
  <si>
    <t>Tullahoma</t>
  </si>
  <si>
    <t>Bristol/Johnson/Kingsport</t>
  </si>
  <si>
    <t>Union City</t>
  </si>
  <si>
    <t>Sewanee</t>
  </si>
  <si>
    <t>Gallatin</t>
  </si>
  <si>
    <t>Smithville Municipal</t>
  </si>
  <si>
    <t>Elizabethton Municipal</t>
  </si>
  <si>
    <t>Reelfoot Lake</t>
  </si>
  <si>
    <t>John A. Baker Field</t>
  </si>
  <si>
    <t>Benton County</t>
  </si>
  <si>
    <t>Humphreys County</t>
  </si>
  <si>
    <t>Dallas Bay Skypark</t>
  </si>
  <si>
    <t>Martin Campbell Field</t>
  </si>
  <si>
    <t>Jackson County</t>
  </si>
  <si>
    <t>Portland Municipal</t>
  </si>
  <si>
    <t>Mark Anton Airport</t>
  </si>
  <si>
    <t>Jamestown Municipal</t>
  </si>
  <si>
    <t>Lawrenceburg-Lawrence County</t>
  </si>
  <si>
    <t>Charles W. Baker</t>
  </si>
  <si>
    <t>New Tazewell Municipal</t>
  </si>
  <si>
    <t>Lafayette Municipal</t>
  </si>
  <si>
    <t>Puckett</t>
  </si>
  <si>
    <t>Wolf River</t>
  </si>
  <si>
    <t>Johnson County</t>
  </si>
  <si>
    <t>Livingston Municipal</t>
  </si>
  <si>
    <t>Chilhowee Gliderport</t>
  </si>
  <si>
    <t>Marion County-Brown Field</t>
  </si>
  <si>
    <t>Winchester Municipal</t>
  </si>
  <si>
    <t>Nashville International</t>
  </si>
  <si>
    <t>Lovell Field</t>
  </si>
  <si>
    <t>Outlaw Field</t>
  </si>
  <si>
    <t>Crossville Memorial-Whitson Field</t>
  </si>
  <si>
    <t>Knoxville Downtown Island</t>
  </si>
  <si>
    <t>Dyersburg Regional Airport</t>
  </si>
  <si>
    <t>Collegedale Municipal</t>
  </si>
  <si>
    <t>Fayette County</t>
  </si>
  <si>
    <t>Fayetteville Municipal</t>
  </si>
  <si>
    <t>Greeneville-Greene County Municipal</t>
  </si>
  <si>
    <t>Centerville Municipal</t>
  </si>
  <si>
    <t>Gatlinburg-Pigeon Forge</t>
  </si>
  <si>
    <t>Abernathy Field</t>
  </si>
  <si>
    <t>Carroll County</t>
  </si>
  <si>
    <t>Campbell County</t>
  </si>
  <si>
    <t>John C. Tune</t>
  </si>
  <si>
    <t>Ellington</t>
  </si>
  <si>
    <t>General Dewitt Spain</t>
  </si>
  <si>
    <t>Dickson Municipal</t>
  </si>
  <si>
    <t>Covington Municipal</t>
  </si>
  <si>
    <t>William L. Whitehurst Field</t>
  </si>
  <si>
    <t>James Tucker Airport</t>
  </si>
  <si>
    <t>Hassell Field</t>
  </si>
  <si>
    <t>Arnold Field</t>
  </si>
  <si>
    <t>Humboldt Municipal</t>
  </si>
  <si>
    <t>Lebanon Municipal</t>
  </si>
  <si>
    <t>Springfield-Robertson County</t>
  </si>
  <si>
    <t>Houston County</t>
  </si>
  <si>
    <t>Murfreesboro Municipal</t>
  </si>
  <si>
    <t>Memphis International</t>
  </si>
  <si>
    <t>McKellar-Sipes Regional</t>
  </si>
  <si>
    <t>Mcminn County</t>
  </si>
  <si>
    <t>Monroe County</t>
  </si>
  <si>
    <t>Moore-Murrell Field</t>
  </si>
  <si>
    <t>Smyrna Airport</t>
  </si>
  <si>
    <t>Maury County</t>
  </si>
  <si>
    <t>Henry County</t>
  </si>
  <si>
    <t>Beech River Regional</t>
  </si>
  <si>
    <t>Rockwood Municipal</t>
  </si>
  <si>
    <t>Warren County Memorial</t>
  </si>
  <si>
    <t>Hawkins County</t>
  </si>
  <si>
    <t>Cleveland Regional Jetport</t>
  </si>
  <si>
    <t>Scott Municipal</t>
  </si>
  <si>
    <t>Savannah-Hardin County</t>
  </si>
  <si>
    <t>Upper Cumberland Regional</t>
  </si>
  <si>
    <t>Bomar Field-Shelbyville Municipal</t>
  </si>
  <si>
    <t>Robert Sibley</t>
  </si>
  <si>
    <t>Gibson County</t>
  </si>
  <si>
    <t>Tullahoma Regional/Wm Northern Field</t>
  </si>
  <si>
    <t>Tri-Cities Regional</t>
  </si>
  <si>
    <t>Mcghee Tyson</t>
  </si>
  <si>
    <t>Everett-Stewart Regional</t>
  </si>
  <si>
    <t>Franklin County</t>
  </si>
  <si>
    <t>Music City Executive</t>
  </si>
  <si>
    <t>G. Div.</t>
  </si>
  <si>
    <t>Middle</t>
  </si>
  <si>
    <t>East</t>
  </si>
  <si>
    <t>West</t>
  </si>
  <si>
    <t>Water And Sewer Improvements</t>
  </si>
  <si>
    <t>Schedule 1</t>
  </si>
  <si>
    <t>Engineer Estimate</t>
  </si>
  <si>
    <t>Norris Brothers Excavavating</t>
  </si>
  <si>
    <t>L&amp;G Construction Co. Inc</t>
  </si>
  <si>
    <t>Item No</t>
  </si>
  <si>
    <t>Item Description</t>
  </si>
  <si>
    <t>Estimated Quantity</t>
  </si>
  <si>
    <t>SS-111-1.8.1</t>
  </si>
  <si>
    <t>SS-111-1.8.4</t>
  </si>
  <si>
    <t>SS-111-1.8.6</t>
  </si>
  <si>
    <t>SS-111-1.8.12</t>
  </si>
  <si>
    <t>SS-111-1.8.13</t>
  </si>
  <si>
    <t>SS-111-1.8.16</t>
  </si>
  <si>
    <t>SS-111-1.8.17</t>
  </si>
  <si>
    <t>SS-111-1.8.18</t>
  </si>
  <si>
    <t>SS-111-1.8.19</t>
  </si>
  <si>
    <t>SS-111-1.8.21</t>
  </si>
  <si>
    <t>SS-111-1.8.22</t>
  </si>
  <si>
    <t>C-102-5.1</t>
  </si>
  <si>
    <t>Spot Dig and Verify Existing Utilities</t>
  </si>
  <si>
    <t>8 in SDR 26 PVC Gravity Sewer Line</t>
  </si>
  <si>
    <t>Sewer Service Line</t>
  </si>
  <si>
    <t>4 In ID Manhole, 0 in to 6 in Depth</t>
  </si>
  <si>
    <t>4 In ID Manhole Additional Depth, Over 6 in</t>
  </si>
  <si>
    <t>Connect to Existing Sewer Manhole</t>
  </si>
  <si>
    <t>Sewer Service Connection</t>
  </si>
  <si>
    <t>Trench Pavement Repair</t>
  </si>
  <si>
    <t>Replace Existing Fence</t>
  </si>
  <si>
    <t xml:space="preserve">Rock Excavation </t>
  </si>
  <si>
    <t>Utility Trench Undercut and Backfill</t>
  </si>
  <si>
    <t>Temporay Erosion Control</t>
  </si>
  <si>
    <t>Mobilization ( Maximum 10% of Total Bid)</t>
  </si>
  <si>
    <t>LS</t>
  </si>
  <si>
    <t>LF</t>
  </si>
  <si>
    <t>EA</t>
  </si>
  <si>
    <t>VF</t>
  </si>
  <si>
    <t>SY</t>
  </si>
  <si>
    <t>CY</t>
  </si>
  <si>
    <t>Total</t>
  </si>
  <si>
    <t>45.00</t>
  </si>
  <si>
    <t>Schedule 2</t>
  </si>
  <si>
    <t>C-102.5.1</t>
  </si>
  <si>
    <t>C-105-6.1</t>
  </si>
  <si>
    <t>C-105.6.1</t>
  </si>
  <si>
    <t>Rock Excavation</t>
  </si>
  <si>
    <t>Schedule 3</t>
  </si>
  <si>
    <t>SS-111-1.8.2</t>
  </si>
  <si>
    <t>SS-111-1.8.3</t>
  </si>
  <si>
    <t>SS-111-1.8.7</t>
  </si>
  <si>
    <t>SS-111-1.8.8</t>
  </si>
  <si>
    <t>SS-111-1.8.9</t>
  </si>
  <si>
    <t>SS-111-1.8.10</t>
  </si>
  <si>
    <t>SS-111-1.8.11</t>
  </si>
  <si>
    <t>SS-111-1.8.14</t>
  </si>
  <si>
    <t>SS-111-1.8.20</t>
  </si>
  <si>
    <t>SS-300-5.1</t>
  </si>
  <si>
    <t>SS-300-5.2</t>
  </si>
  <si>
    <t>SS-300-5.3</t>
  </si>
  <si>
    <t>SS-300-5.4</t>
  </si>
  <si>
    <t>SS-300-5.5</t>
  </si>
  <si>
    <t>8 In AWWA C900 DR 18 PVC Water Line</t>
  </si>
  <si>
    <t>6 In AWWA C900 DR 18 PVC Water Line</t>
  </si>
  <si>
    <t>10 in *8 in Tapping Sleeve &amp; Valve</t>
  </si>
  <si>
    <t>Ductile Iron Fittings</t>
  </si>
  <si>
    <t>6 In Gate Valve</t>
  </si>
  <si>
    <t>8 In Gate Valve</t>
  </si>
  <si>
    <t>Fire Hydrant Assembly</t>
  </si>
  <si>
    <t>8 In Water Line ( Bored in place) with 16 in steel encasement pipe(0.37 in min)</t>
  </si>
  <si>
    <t>Cut and Plug 6 in WL</t>
  </si>
  <si>
    <t>Backflow Preventer Installation</t>
  </si>
  <si>
    <t>Backflow Preventer Service Rack , Installed</t>
  </si>
  <si>
    <t>Non-Encased Electrical Conduit , 1-Way 2 in C, 24 IN minimum cover</t>
  </si>
  <si>
    <t>No.8 AWG Stranded, 600V Rated , Utility Secondary Cable , Installed in Duct Bank or Conduit</t>
  </si>
  <si>
    <t>No.12 AWG Soild , 600 V Rated , Type THHN/THWN-2 Cable , Installed in Duct or Conduit</t>
  </si>
  <si>
    <t>No.12 AWG Soild , 600 V Rated , Type THHN/THWN-2 Cable ,Green Insulated Equipment Ground ,  Installed in Duct or Conduit</t>
  </si>
  <si>
    <t>SS-302-3.1</t>
  </si>
  <si>
    <t>Power Utility Allowawnce</t>
  </si>
  <si>
    <t>Temporary Erosion Control</t>
  </si>
  <si>
    <t>LBS</t>
  </si>
  <si>
    <t>Allowance</t>
  </si>
  <si>
    <t>L&amp;G Construction CO.INC</t>
  </si>
  <si>
    <t>Norris Brothers Excavating</t>
  </si>
  <si>
    <t>Engineers Estimate</t>
  </si>
  <si>
    <t>L&amp;G Construction CO. Inc</t>
  </si>
  <si>
    <t>Average Unit Price</t>
  </si>
  <si>
    <t>Tinin Construction</t>
  </si>
  <si>
    <t>SS-120-3.1</t>
  </si>
  <si>
    <t>SS-140-4.1</t>
  </si>
  <si>
    <t>SS-290-27.1</t>
  </si>
  <si>
    <t>SS-290-27.2</t>
  </si>
  <si>
    <t>SS-303-4.1</t>
  </si>
  <si>
    <t>SS-401-4.1</t>
  </si>
  <si>
    <t>C-102-5.2</t>
  </si>
  <si>
    <t>C-102-5.3</t>
  </si>
  <si>
    <t>C-102-5.4</t>
  </si>
  <si>
    <t>C-105-5.1</t>
  </si>
  <si>
    <t>F-162-5.1</t>
  </si>
  <si>
    <t>F-162-5.2</t>
  </si>
  <si>
    <t>L-110-5.1</t>
  </si>
  <si>
    <t>L-110-5.2</t>
  </si>
  <si>
    <t>L-110-5.3</t>
  </si>
  <si>
    <t>P-101-5.1</t>
  </si>
  <si>
    <t>P-151-4.1</t>
  </si>
  <si>
    <t>P-152-4.1</t>
  </si>
  <si>
    <t>P-152-4.2</t>
  </si>
  <si>
    <t>P-610-6.2</t>
  </si>
  <si>
    <t>T-905-5.1</t>
  </si>
  <si>
    <t>SS-140-4.2</t>
  </si>
  <si>
    <t>SS-262-5.1</t>
  </si>
  <si>
    <t>SS-290-27.3</t>
  </si>
  <si>
    <t>Construction Safety &amp; Security</t>
  </si>
  <si>
    <t>Demolition &amp; Disposal - General</t>
  </si>
  <si>
    <t>10-Bay T-hangar w/Bi-Fold doors(Interior Columns Bay #1)</t>
  </si>
  <si>
    <t>Concerte Slab &amp; Foundation for 10 Bay T-hangar</t>
  </si>
  <si>
    <t>Power Utility Allowance</t>
  </si>
  <si>
    <t>TDOT 303 Crushed Aggregate Base Course, Type A-Grading D</t>
  </si>
  <si>
    <t>TDOT 411 D Bituminous Asphalt Pavement</t>
  </si>
  <si>
    <t>TDOT Silt Fence w/Wire Backing</t>
  </si>
  <si>
    <t>TDOT Erosion Control Blanket</t>
  </si>
  <si>
    <t>Seeding</t>
  </si>
  <si>
    <t>Mulching</t>
  </si>
  <si>
    <t>Mobilization</t>
  </si>
  <si>
    <t>6 in Tall Chain Link Fence w/3 Rows of Double Stranded Barbed Wire</t>
  </si>
  <si>
    <t>10 in Wide * 6 in Tall Manual Operated Double Swing Chain Link Gate</t>
  </si>
  <si>
    <t>Non-Encased Sched.40 PVC Conduit, 1-way 3 in C</t>
  </si>
  <si>
    <t>Concerte Encased Duct Bank , 1-way 3in C</t>
  </si>
  <si>
    <t>Concerte Encased Duct Bank , 2-Way 2in C</t>
  </si>
  <si>
    <t>Asphalt &amp; Base stone Removal</t>
  </si>
  <si>
    <t>Clearing &amp; Grubbing</t>
  </si>
  <si>
    <t>Unclassified Excavation</t>
  </si>
  <si>
    <t>P-610-6.1</t>
  </si>
  <si>
    <t>3 In Wide Concrete Approach Apron</t>
  </si>
  <si>
    <t>6 In Concrete Curb</t>
  </si>
  <si>
    <t>Topsoil 4 In Depth ( Obtained On-Site)</t>
  </si>
  <si>
    <t>Demolition &amp; Disposal (Metal Hangar Buildings)</t>
  </si>
  <si>
    <t>Tiedown Anchors</t>
  </si>
  <si>
    <t>10-Bay T-hangar w/Bi-Fold doors(Clear Span Bay #1)</t>
  </si>
  <si>
    <t>ALLOW</t>
  </si>
  <si>
    <t>TON</t>
  </si>
  <si>
    <t>Total With Alternates</t>
  </si>
  <si>
    <t>T-hangar &amp; Apron Project</t>
  </si>
  <si>
    <t>91-555-0125-20</t>
  </si>
  <si>
    <t>75-555-0260-20</t>
  </si>
  <si>
    <t>Price</t>
  </si>
  <si>
    <t>Charles DeWeese Construction Inc</t>
  </si>
  <si>
    <t>Cleary Construction Inc</t>
  </si>
  <si>
    <t>Kiewit Infrastructure South</t>
  </si>
  <si>
    <t>C-100-14.1</t>
  </si>
  <si>
    <t>List Number</t>
  </si>
  <si>
    <t>C-105-6.2</t>
  </si>
  <si>
    <t>C-101-5.1</t>
  </si>
  <si>
    <t>C-150-4.1</t>
  </si>
  <si>
    <t>P-152-4.3</t>
  </si>
  <si>
    <t>P-152-4.4</t>
  </si>
  <si>
    <t>P-209-5.1</t>
  </si>
  <si>
    <t>P-209-5.2</t>
  </si>
  <si>
    <t>P-401-8.1</t>
  </si>
  <si>
    <t>P-602-5.1</t>
  </si>
  <si>
    <t>P-603-5.1</t>
  </si>
  <si>
    <t>P-610-5.1</t>
  </si>
  <si>
    <t>P-620-5.1</t>
  </si>
  <si>
    <t>P-620-5.2</t>
  </si>
  <si>
    <t>D-701-5.1</t>
  </si>
  <si>
    <t>D-701-5.2</t>
  </si>
  <si>
    <t>D-751-5.1</t>
  </si>
  <si>
    <t>D-752-5.1</t>
  </si>
  <si>
    <t>D-752-5.2</t>
  </si>
  <si>
    <t>T-901-5.1</t>
  </si>
  <si>
    <t>T-904-5.1</t>
  </si>
  <si>
    <t>L-100-5.1</t>
  </si>
  <si>
    <t>L-108-5.1</t>
  </si>
  <si>
    <t>L-108-5.2</t>
  </si>
  <si>
    <t>L-115-5.1</t>
  </si>
  <si>
    <t>L-125-5.1</t>
  </si>
  <si>
    <t>L-125-5.2</t>
  </si>
  <si>
    <t>L-125-5.3</t>
  </si>
  <si>
    <t>L-125-5.4</t>
  </si>
  <si>
    <t>L-125-5.5</t>
  </si>
  <si>
    <t>L-125-5.6</t>
  </si>
  <si>
    <t>L-125-5.7</t>
  </si>
  <si>
    <t>TDOT 709</t>
  </si>
  <si>
    <t>MTEMC-1</t>
  </si>
  <si>
    <t>MTEMC-2</t>
  </si>
  <si>
    <t>MTEMC-3</t>
  </si>
  <si>
    <t>Contractor Quality Control Program (CQCP)</t>
  </si>
  <si>
    <t>Install and Maintain Inlet Protection, and Remove upon Completion of Project</t>
  </si>
  <si>
    <t>Install and Maintain Silt Fence , and Remove upon Completion of Project</t>
  </si>
  <si>
    <t>Install and Maintain Stone Filter Ring , and Remove upon Completion of Project</t>
  </si>
  <si>
    <t>Mobilization Capped at 5% per spec C-105</t>
  </si>
  <si>
    <t>Low Level Barricade</t>
  </si>
  <si>
    <t>Cold Milling</t>
  </si>
  <si>
    <t>Misc.Demo</t>
  </si>
  <si>
    <t>Clearing and grubbing</t>
  </si>
  <si>
    <t>Topsoil stripping to stockpile</t>
  </si>
  <si>
    <t>Undercut of Unsuitable material of offsite disposal,including backfill with select borrow from onsite excavation</t>
  </si>
  <si>
    <t>Unclassified Excavationto Onsite embankment</t>
  </si>
  <si>
    <t>Crushed Aggregate Base Course Full Strength (12.5 in)</t>
  </si>
  <si>
    <t xml:space="preserve">Crushed Aggregate Base Course Light Duty (8.5 in) </t>
  </si>
  <si>
    <t>Asphalt Surface Course, PG 76-22</t>
  </si>
  <si>
    <t>Emulsified Asphalt Prime Coat</t>
  </si>
  <si>
    <t>Emulsified Asphalt Tack Coat</t>
  </si>
  <si>
    <t>Aircraft Tiedown Anchor</t>
  </si>
  <si>
    <t>Airfield Markings, Yellow, with reflective media</t>
  </si>
  <si>
    <t>Airfield Markings, Black, without reflective media</t>
  </si>
  <si>
    <t>RC Pipe, 18 In diameter, Class 3 Including Backfill</t>
  </si>
  <si>
    <t>RC Pipe, 24 in diameter , Class 3 Including Backfill</t>
  </si>
  <si>
    <t>Aircraft-Rated Inlet</t>
  </si>
  <si>
    <t>18 In Diameter Headwall</t>
  </si>
  <si>
    <t>24 In Diameter Headwall</t>
  </si>
  <si>
    <t>Seeding, with Mulch</t>
  </si>
  <si>
    <t>Sodding</t>
  </si>
  <si>
    <t>Topsoil, Obtained on Site or Removed From Stockpile</t>
  </si>
  <si>
    <t>Electrical Demolition, Site Locating, Duct Tracing and Pot Holing</t>
  </si>
  <si>
    <t>No.8 AWG ,5kV,L-824,Type C Cable , Installed in Duct Bank or Conduit</t>
  </si>
  <si>
    <t>No.6 AWG,Soild,Bare Copper Counterpoise Wire Installed</t>
  </si>
  <si>
    <t>Concerte Encased Electrical Duct Bank ,2-way 2 in</t>
  </si>
  <si>
    <t>Non-Encased Electrical Duct Bank, 1-way 2 in</t>
  </si>
  <si>
    <t>L-867D Junction Cans</t>
  </si>
  <si>
    <t>L-861T(L) LED Elevated Taxiway Edge Light, Salvaged and Reinstalled on New L-867 Base Can</t>
  </si>
  <si>
    <t>L-861T(L) LED  New Elevated Taxiway Edge Light, on New L-867 Base Can</t>
  </si>
  <si>
    <t>L-853 New taxiway edge reflector</t>
  </si>
  <si>
    <t>Remove and Salvage existing sign panel for use in new sign and supply new sign panel for replacement in existing sign</t>
  </si>
  <si>
    <t>New L-858(L) 3 Module size 1 sign on new foundation</t>
  </si>
  <si>
    <t>New L-858(L) 2 Module Size 1 sign on new foundation with salvaged sign panel</t>
  </si>
  <si>
    <t>Install salvaged L-858(L) 3 Module Size 1 sign on new foundation</t>
  </si>
  <si>
    <t>Machine Rip-Rap (Class A-2)(18In thick)</t>
  </si>
  <si>
    <t>Construction of Lowered Duct Bank , including Contractors Scheduling and Coordination with Utility Companies</t>
  </si>
  <si>
    <t>Provide Generator Two Services at TDK Hangar ( Includes Generator Rental, Fuel, and Operating Costs)During Duct Bank Lowering</t>
  </si>
  <si>
    <t>Allowance: Payment of Inspection Fees, Service Fees, and Installation Costs which May be Imposed By Utility Companies related to those companies Installation of Power or Communication Cables in the Lowered Duct Bank</t>
  </si>
  <si>
    <t>GAL</t>
  </si>
  <si>
    <t>SF</t>
  </si>
  <si>
    <t>1,000 SF</t>
  </si>
  <si>
    <t>DAY</t>
  </si>
  <si>
    <t>Hangar Addition &amp; Access Road</t>
  </si>
  <si>
    <t>Item Number</t>
  </si>
  <si>
    <t>Watlington Brothers</t>
  </si>
  <si>
    <t>$5,000.00</t>
  </si>
  <si>
    <t>Additive Alternate No.1</t>
  </si>
  <si>
    <t>Additive Alternate No.2</t>
  </si>
  <si>
    <t>C-100</t>
  </si>
  <si>
    <t>C-102-5.1a</t>
  </si>
  <si>
    <t>C-102-5.1b</t>
  </si>
  <si>
    <t>C-102-5.1c</t>
  </si>
  <si>
    <t>C-105</t>
  </si>
  <si>
    <t>TDOT 303D</t>
  </si>
  <si>
    <t>TDOT 411D</t>
  </si>
  <si>
    <t>TDOT 402</t>
  </si>
  <si>
    <t>D-751-5.2</t>
  </si>
  <si>
    <t>TDOT 701</t>
  </si>
  <si>
    <t>TDOT 716</t>
  </si>
  <si>
    <t>PLANS</t>
  </si>
  <si>
    <t>Contractor Quality Control Program ( CQCP)</t>
  </si>
  <si>
    <t>Temporary Seeding &amp; Mulching</t>
  </si>
  <si>
    <t>Installation and removal of silt fence</t>
  </si>
  <si>
    <t>inlet protection</t>
  </si>
  <si>
    <t>mobilization</t>
  </si>
  <si>
    <t>Embankment in Place</t>
  </si>
  <si>
    <t>Mineral Aggregate type a base course(10 in compacted thickness)</t>
  </si>
  <si>
    <t>ACS Mix (PG64-22) Grading D ( Placeed in (2) 2-inch lifts)</t>
  </si>
  <si>
    <t>Bituminous Material for prime coat (pc)</t>
  </si>
  <si>
    <t>Bituminous Material for Tack Coat ( TC)</t>
  </si>
  <si>
    <t xml:space="preserve">Seeding </t>
  </si>
  <si>
    <t>Topsoil ( Obtained on site)</t>
  </si>
  <si>
    <t>15 in reinforced concrete pipe , class 3</t>
  </si>
  <si>
    <t>Catch Basin With Grate Inlet ( 24 in * 24 in)</t>
  </si>
  <si>
    <t>Catch Basin  ( 24 in * 24 in)</t>
  </si>
  <si>
    <t>15 in Headwall</t>
  </si>
  <si>
    <t>Concrete Sidewalk 4 in</t>
  </si>
  <si>
    <t>Painted Pavement Markings ( 6in line)</t>
  </si>
  <si>
    <t>Utility Service ( Water )</t>
  </si>
  <si>
    <t>Utility Service (Sanitary)</t>
  </si>
  <si>
    <t>Utility Service ( Electric)</t>
  </si>
  <si>
    <t>Utility Service ( Gas)</t>
  </si>
  <si>
    <t>Parking Stop</t>
  </si>
  <si>
    <t>Hangar Addition , complete including all architectural , structural, mechanical , plumbing , &amp; Electrical elements</t>
  </si>
  <si>
    <t>Embankment in place</t>
  </si>
  <si>
    <t>Mineral aggregate type A Base course ( 10 in compacted thickness)</t>
  </si>
  <si>
    <t>ACS mix ( PG64-22) Grading D ( Placed in (2) 2-inch lifts)</t>
  </si>
  <si>
    <t>Bituminous Material for prime coat (PC)</t>
  </si>
  <si>
    <t>Bituminous Material for Tack coat (TC)</t>
  </si>
  <si>
    <t>Painted Pavement Markings ( 6 in line)</t>
  </si>
  <si>
    <t>Parking stop</t>
  </si>
  <si>
    <t>Rehabilitate Epoxy Floor with skid resistance</t>
  </si>
  <si>
    <t>AC</t>
  </si>
  <si>
    <t>TONS</t>
  </si>
  <si>
    <t>$30,000.00</t>
  </si>
  <si>
    <t>$885,685.00</t>
  </si>
  <si>
    <t>Avergae Unit Price</t>
  </si>
  <si>
    <t>Boyce Ballard Construction</t>
  </si>
  <si>
    <t>Sain Construction Company</t>
  </si>
  <si>
    <t>J Cumby Construction</t>
  </si>
  <si>
    <t>Fellowship Construction</t>
  </si>
  <si>
    <t>Hawkins and price</t>
  </si>
  <si>
    <t>Reeves Young</t>
  </si>
  <si>
    <t>Baron Construction</t>
  </si>
  <si>
    <t>Bolted Tank</t>
  </si>
  <si>
    <t>Concerte Apron</t>
  </si>
  <si>
    <t>Tank Insulation</t>
  </si>
  <si>
    <t>Epoxy Flooring</t>
  </si>
  <si>
    <t>Concrete Disposal</t>
  </si>
  <si>
    <t>Terminal Roof Replacemet</t>
  </si>
  <si>
    <t>Eskola LLC</t>
  </si>
  <si>
    <t>Swift Roofing</t>
  </si>
  <si>
    <t>Demolition ( Valleys and Facia Trim)</t>
  </si>
  <si>
    <t xml:space="preserve">Safety Measures </t>
  </si>
  <si>
    <t>Access Controls and Security</t>
  </si>
  <si>
    <t>New Roofing Construction</t>
  </si>
  <si>
    <t>North Taxline Improvements</t>
  </si>
  <si>
    <t xml:space="preserve">List Number </t>
  </si>
  <si>
    <t>C-105-1</t>
  </si>
  <si>
    <t>C-105-2</t>
  </si>
  <si>
    <t>C-100-1</t>
  </si>
  <si>
    <t>G-020-1</t>
  </si>
  <si>
    <t>C-102-1</t>
  </si>
  <si>
    <t>P-207-1</t>
  </si>
  <si>
    <t>P-152-1</t>
  </si>
  <si>
    <t>P-403-1</t>
  </si>
  <si>
    <t>P-603-1</t>
  </si>
  <si>
    <t>P-603-2</t>
  </si>
  <si>
    <t>P-101-1</t>
  </si>
  <si>
    <t>P-610-1</t>
  </si>
  <si>
    <t>P-209-1</t>
  </si>
  <si>
    <t>P-152-2</t>
  </si>
  <si>
    <t>P-152-3</t>
  </si>
  <si>
    <t>P-620-1</t>
  </si>
  <si>
    <t>P-620-2</t>
  </si>
  <si>
    <t>T-901 , 908-1</t>
  </si>
  <si>
    <t>Mobilization / Demobilization</t>
  </si>
  <si>
    <t>Safety Devices - Low profile barricades</t>
  </si>
  <si>
    <t>Contractor Quality Control Program</t>
  </si>
  <si>
    <t>Construction staking and quality control testing</t>
  </si>
  <si>
    <t>Temporary Straw wattle</t>
  </si>
  <si>
    <t>Full depth reclamation 12 in min</t>
  </si>
  <si>
    <t>Unclassified Excavation/Borrow &amp; Topsoiling on-site</t>
  </si>
  <si>
    <t>Bituminous Asphalt Pavement 3 in</t>
  </si>
  <si>
    <t>Bituminous Tack coat</t>
  </si>
  <si>
    <t>Bituminous Prime Coat</t>
  </si>
  <si>
    <t>Full depth Concrete Pavement Removal</t>
  </si>
  <si>
    <t>Portland Cement Concrete Pavement</t>
  </si>
  <si>
    <t>Crushed Aggregate Base Course</t>
  </si>
  <si>
    <t>Undercut</t>
  </si>
  <si>
    <t>Shot Rock Fill</t>
  </si>
  <si>
    <t>Pavement Marking - Yellow ( 1st Coat - no beads)</t>
  </si>
  <si>
    <t>Pavement Marking - Yellow ( 2nd Coat - with beads)</t>
  </si>
  <si>
    <t xml:space="preserve">Seeding and Mulching </t>
  </si>
  <si>
    <t>Tinsley Asphalt, LLC</t>
  </si>
  <si>
    <t>Cleary Construction , Inc</t>
  </si>
  <si>
    <t>Obstruction Clearing</t>
  </si>
  <si>
    <t xml:space="preserve">Unit Price </t>
  </si>
  <si>
    <t>P-151-4.3</t>
  </si>
  <si>
    <t>P-151-4.4</t>
  </si>
  <si>
    <t>P-151-4.5</t>
  </si>
  <si>
    <t>Tree Removal- Area One , Cutting trees at base and removing from site</t>
  </si>
  <si>
    <t>Tree Removal- Area Two , Cutting trees at base and removing from site</t>
  </si>
  <si>
    <t>Tree Removal - Area Three , Cutting trees at base, Grinding stumps,and removing from site</t>
  </si>
  <si>
    <t>Engineers  Estimate</t>
  </si>
  <si>
    <t>Coffey Construction</t>
  </si>
  <si>
    <t>Ford Construction</t>
  </si>
  <si>
    <t>Water and Sewer Improvements</t>
  </si>
  <si>
    <t xml:space="preserve">Bristol/Johnson/King </t>
  </si>
  <si>
    <t>Tri-cities Regional</t>
  </si>
  <si>
    <t>Perimeter Fencing Phase II</t>
  </si>
  <si>
    <t>XNX (2)</t>
  </si>
  <si>
    <t>XNX(2)</t>
  </si>
  <si>
    <t>F-164-5.2a</t>
  </si>
  <si>
    <t>F-164-5.2c</t>
  </si>
  <si>
    <t>SS-140-5.1</t>
  </si>
  <si>
    <t>F-164-5.1</t>
  </si>
  <si>
    <t>F-164-5.2b</t>
  </si>
  <si>
    <t>F-164-5.3</t>
  </si>
  <si>
    <t>T-908-5.1</t>
  </si>
  <si>
    <t>Clearing and Grubbing</t>
  </si>
  <si>
    <t>Pipe Frame Channel Crossing</t>
  </si>
  <si>
    <t>Manually Operated Double Swing Gate</t>
  </si>
  <si>
    <t>Manually Operated Sliding Cantilever Gate</t>
  </si>
  <si>
    <t>Pedestrian Gate</t>
  </si>
  <si>
    <t>Wildlife Exclusion Fence</t>
  </si>
  <si>
    <t>Contractor Quality Constrol Program (CQCP)</t>
  </si>
  <si>
    <t>Demolition and Disposal</t>
  </si>
  <si>
    <t>Construction Safety and Security</t>
  </si>
  <si>
    <t>ACRE</t>
  </si>
  <si>
    <t>McCall Commercial Fencing</t>
  </si>
  <si>
    <t>F-164-5.4</t>
  </si>
  <si>
    <t>Continuous Concrete Strip Ground Treatment</t>
  </si>
  <si>
    <t xml:space="preserve">Henderson </t>
  </si>
  <si>
    <t>Beech River</t>
  </si>
  <si>
    <t>Grounds Restoration Project</t>
  </si>
  <si>
    <t>P-152</t>
  </si>
  <si>
    <t>TDOT 801-01.16</t>
  </si>
  <si>
    <t>TDOT 709-05.06</t>
  </si>
  <si>
    <t>TDOT 611-43.02</t>
  </si>
  <si>
    <t>TDOT 607-06.02</t>
  </si>
  <si>
    <t>TDOT 209-08.07</t>
  </si>
  <si>
    <t>TDOT 209-40.31</t>
  </si>
  <si>
    <t>TDOT 209-08.02</t>
  </si>
  <si>
    <t>Plans</t>
  </si>
  <si>
    <t>Hydro-Mulching W/Seed</t>
  </si>
  <si>
    <t>RIP-RAP, Class A-1W/ Geotectile Filter Fabric</t>
  </si>
  <si>
    <t>TDOT 43R Circular Catch Basin and Grate</t>
  </si>
  <si>
    <t>30" RCP Culvert Class IV</t>
  </si>
  <si>
    <t>Catch Basin Protection (Type B)</t>
  </si>
  <si>
    <t>Rock Check Dam</t>
  </si>
  <si>
    <t>TDOT Silt Fence W/ Wire Backing</t>
  </si>
  <si>
    <t>Fencing Replacement</t>
  </si>
  <si>
    <t>Turf Reinforced Matting</t>
  </si>
  <si>
    <t>Temporary Construction Exit</t>
  </si>
  <si>
    <t>Remove and Reinstall Existing 30" Headwall</t>
  </si>
  <si>
    <t>Papermill Biosolids (Transport/Mix/Place)</t>
  </si>
  <si>
    <t>Airfield Barricades</t>
  </si>
  <si>
    <t>CUYD</t>
  </si>
  <si>
    <t>Industrial Painting LTD</t>
  </si>
  <si>
    <t>Rawso. LLC</t>
  </si>
  <si>
    <t>McMinnville</t>
  </si>
  <si>
    <t xml:space="preserve">Warren County Memorial </t>
  </si>
  <si>
    <t>PST-800-6.1</t>
  </si>
  <si>
    <t>PST-107-3.2</t>
  </si>
  <si>
    <t>PST-107-3.1</t>
  </si>
  <si>
    <t>Trees</t>
  </si>
  <si>
    <t>Temporaty Silt Fence</t>
  </si>
  <si>
    <t>Acre</t>
  </si>
  <si>
    <t>Each</t>
  </si>
  <si>
    <t>SYD</t>
  </si>
  <si>
    <t>GBR Construction and Landscaping</t>
  </si>
  <si>
    <t>Cleary Construction</t>
  </si>
  <si>
    <t>Add Alt 1</t>
  </si>
  <si>
    <t xml:space="preserve">Total Price </t>
  </si>
  <si>
    <t>Tree Removal</t>
  </si>
  <si>
    <t>Henry County Airport</t>
  </si>
  <si>
    <t>Windcone Replacement Project</t>
  </si>
  <si>
    <t>40-555-0145-21</t>
  </si>
  <si>
    <t>L-107-5.1</t>
  </si>
  <si>
    <t>SS-301-5.1</t>
  </si>
  <si>
    <t>Airfield Electrical Demolition</t>
  </si>
  <si>
    <t>L-807(L). Style I-B, Size 2 Windcone Assembly &amp; Foundation Complete in Place</t>
  </si>
  <si>
    <t>No. 8 AWG, 5kV, L-824, Type C Cable, Installed in Duct Bank or Conduit</t>
  </si>
  <si>
    <t>Taxiway/Runway Circuit Connection</t>
  </si>
  <si>
    <t>Non-Encased Sched. 40 PVC Conduit, 1-Way 2"C</t>
  </si>
  <si>
    <t>Guardian Electric Corporation</t>
  </si>
  <si>
    <t>Stansell Electric Company</t>
  </si>
  <si>
    <t>Airfield Etc. Inc.</t>
  </si>
  <si>
    <t>Southeast Site Services</t>
  </si>
  <si>
    <t>Seal Coat, Marking, and Crack Repair Project</t>
  </si>
  <si>
    <t>P-605-1</t>
  </si>
  <si>
    <t>P-605-2</t>
  </si>
  <si>
    <t>P-620-3</t>
  </si>
  <si>
    <t>P-620-4</t>
  </si>
  <si>
    <t>P-620-5</t>
  </si>
  <si>
    <t>P-631-1</t>
  </si>
  <si>
    <t>Seal Coat</t>
  </si>
  <si>
    <t>Pavement Marking Removal</t>
  </si>
  <si>
    <t>Pavement Markings- Yellow (Second Coat-W/ Beads)</t>
  </si>
  <si>
    <t>Pavement Markings- Yellow (First Coat- No Beads)</t>
  </si>
  <si>
    <t>Pavement Markings- White(Second Coat-W/ Beads)</t>
  </si>
  <si>
    <t>Pavement Markings- White (First Coat-No Beads)</t>
  </si>
  <si>
    <t>Crack Repair (Type III)</t>
  </si>
  <si>
    <t>Crack Repair (Type I-II)</t>
  </si>
  <si>
    <t>Construction Staking</t>
  </si>
  <si>
    <t>Safety Devices</t>
  </si>
  <si>
    <t>American Stripers, LLC</t>
  </si>
  <si>
    <t>Pavement Restoration, Inc.</t>
  </si>
  <si>
    <t>Culvert Repair Project</t>
  </si>
  <si>
    <t>40-555-0146-21</t>
  </si>
  <si>
    <t>SS-152-5.1</t>
  </si>
  <si>
    <t>SS-705-5.1</t>
  </si>
  <si>
    <t>P-153-6.1</t>
  </si>
  <si>
    <t>Bituminous Asphalt Pavement</t>
  </si>
  <si>
    <t>Controlled Low Strength Material (CLSM)</t>
  </si>
  <si>
    <t>Unclassified Excavation to Top of RCP Culverts w/ On-Site Disposal</t>
  </si>
  <si>
    <t>Disconnect &amp; Resplice Existing L-182 Cable &amp; Counterpoise</t>
  </si>
  <si>
    <t>Remove &amp; Replace Existing 4" HDPE Edge Drain Sections</t>
  </si>
  <si>
    <t>Demolition &amp; Disposal- 12' Width Pavement &amp; Base Stone Removal w/ Off-Site Disposal</t>
  </si>
  <si>
    <t>Construction Safety &amp; Security (Furnish &amp; Install RW Closure X's</t>
  </si>
  <si>
    <t>Site Restoration (Topsoil &amp; Seed)</t>
  </si>
  <si>
    <t>Unclassified Excavation Trenching Alongside Culverts w/ On-Site Disposal</t>
  </si>
  <si>
    <t>Delta Contracting</t>
  </si>
  <si>
    <t>J.R. Hayes Construction</t>
  </si>
  <si>
    <t>Add Alternate</t>
  </si>
  <si>
    <t>P-630-7.1</t>
  </si>
  <si>
    <t>Coal Tar Emulsion For Slurry Seal Coat</t>
  </si>
  <si>
    <t>Runway Remarking- White w/ Reflective Media</t>
  </si>
  <si>
    <t>2021 Airport Improvements Project</t>
  </si>
  <si>
    <t>P-207-5.1</t>
  </si>
  <si>
    <t>303-01</t>
  </si>
  <si>
    <t>307-01.06</t>
  </si>
  <si>
    <t>403-01</t>
  </si>
  <si>
    <t>411-01.10</t>
  </si>
  <si>
    <t>415-01.02</t>
  </si>
  <si>
    <t>P-620-5.1.2</t>
  </si>
  <si>
    <t>P-620-5.1.4</t>
  </si>
  <si>
    <t>Tie Down Anchors (0.30 C.Y. Concrete, 2.5 L.F. 3/4" Rebar)</t>
  </si>
  <si>
    <t>Pavement Striping and Markings (Yellow/Taxiway Leaders) (Nonreflectorized)</t>
  </si>
  <si>
    <t>Pavement Striping and Markings (Yellow/Taxiway Leaders) (Reflectorized)</t>
  </si>
  <si>
    <t>Cold Planing Bituminous Pavement</t>
  </si>
  <si>
    <t>ACS Mix (PG64-22) Grading D (1.5" Thickness)</t>
  </si>
  <si>
    <t>Bituminous Material for Tack Coat (TC)</t>
  </si>
  <si>
    <t>Asohalt Concrete Mix (PG64-22)(BPMB-HM) Grading B (2.5" Thickness)</t>
  </si>
  <si>
    <t>Mineral Aggregate, Type A Base, Grading D (8" Thickness)</t>
  </si>
  <si>
    <t>Cement for FDR Base Course</t>
  </si>
  <si>
    <t>In-Place Full Depth Recycled (FDR) Asphalt Aggregate Base Course</t>
  </si>
  <si>
    <t>Construction Safety Plan</t>
  </si>
  <si>
    <t>407-20.05</t>
  </si>
  <si>
    <t>Saw Cutting Asphalt Pavement</t>
  </si>
  <si>
    <t>PRI Of East Tennessee</t>
  </si>
  <si>
    <t>Rogers Group</t>
  </si>
  <si>
    <t>APAC Atlantic</t>
  </si>
  <si>
    <t>Airfield Lighting Replacement</t>
  </si>
  <si>
    <t>C-100-14.2</t>
  </si>
  <si>
    <t>C-105-8.1</t>
  </si>
  <si>
    <t>C-105-8.2</t>
  </si>
  <si>
    <t>C-105-8.3</t>
  </si>
  <si>
    <t>C-105-8.4</t>
  </si>
  <si>
    <t>M-104-6.1</t>
  </si>
  <si>
    <t>P-101-5.2</t>
  </si>
  <si>
    <t>P-101-5.3</t>
  </si>
  <si>
    <t>P-101-5.7</t>
  </si>
  <si>
    <t>P-101-5.4</t>
  </si>
  <si>
    <t>P-101-5.9</t>
  </si>
  <si>
    <t>L-108-5.6</t>
  </si>
  <si>
    <t>L-108-5.4</t>
  </si>
  <si>
    <t>L-109-7.1</t>
  </si>
  <si>
    <t>L-109-7.2</t>
  </si>
  <si>
    <t>L-110-5.4</t>
  </si>
  <si>
    <t>L-115-5.2</t>
  </si>
  <si>
    <t>L-125-5.5A</t>
  </si>
  <si>
    <t>L-806-5.1</t>
  </si>
  <si>
    <t>L-854</t>
  </si>
  <si>
    <t>Spread Topsoil (Stockpiled on site)</t>
  </si>
  <si>
    <t>Pilot Controlled Lighting System</t>
  </si>
  <si>
    <t>Lighted Wind Cone and Wind Cone Assembly</t>
  </si>
  <si>
    <t>L-894(L) LED, Style C, Runway End Indicator Light REIL System</t>
  </si>
  <si>
    <t>Unlit L-858 Guidance Sign, Size 2, Class 2, 2-Module, with L-867 Base Can and Concrete Foundation</t>
  </si>
  <si>
    <t>L-858 Guidance Sign, Size 2, Class 2, 3-Module, with L-867 Base Can and Concrete Foundation</t>
  </si>
  <si>
    <t>L-881 LED PAPI, 2-Light Control Cabinet, Installed on L-867 Base Can</t>
  </si>
  <si>
    <t>L-861 LED Elevated MIRL Threshold/End Light installed on New L-867 Base Can</t>
  </si>
  <si>
    <t>L-861 LED Elevated MIRL Edge Light Installed on New L-867 Base Can</t>
  </si>
  <si>
    <t>L-867 Base Can, Used as Hand Hole, Solid Cover</t>
  </si>
  <si>
    <t>Airfield Rated Electrical Manhole, 3' x 3' x 48" Deep</t>
  </si>
  <si>
    <t>4-Way 2" Electrical Duct Bank - Directional Bore</t>
  </si>
  <si>
    <t>2-Way 2" Electrical Conduit -Trenched</t>
  </si>
  <si>
    <t>1-Way 2" Electrical Conduit - Trenched</t>
  </si>
  <si>
    <t>L-828 Constant Current Regulators</t>
  </si>
  <si>
    <t>Concrete Electrical Vault, Deilvered, Installed on Prepared Foundation, Components Set-Up, Incl. Primary Power Connection</t>
  </si>
  <si>
    <t>No. 6 AWG, Solid, Bare Copper Counterpoise Wire Incl. Connections/Terminations and Ground Rods</t>
  </si>
  <si>
    <t>No. 8 AWG, 5 kV, L-824, Type C Cable - PAPI Circuit - Incl. Homerun - Installed in Conduit or Duct Bank</t>
  </si>
  <si>
    <t>No. 8 AWG, 5 kV, L-824, Type C Cable - Rnwy Circuit - Incl. Homerun - Installed in Conduit or Duct Bank</t>
  </si>
  <si>
    <t>Remove Existing Electrical Circuit</t>
  </si>
  <si>
    <t>Remove and Dispose of Existing Directional Signs, Including Foundations</t>
  </si>
  <si>
    <t>Remove and Dispose of Existing Stake Mounted Rnwy Edge Lights</t>
  </si>
  <si>
    <t>Remove and Dispose of Existing Base Mounted Rnwy Edge Lights</t>
  </si>
  <si>
    <t>Remove and Dispose of Existing 2-Light PAPI Enclosures</t>
  </si>
  <si>
    <t>Remove and Dispose of Existing Threshold Lights</t>
  </si>
  <si>
    <t>Maintenance of Traffic , Incl. Barricades, &amp; Rnwy Closure "X's" (Owner Supplied)</t>
  </si>
  <si>
    <t>As-Built Drawings and Field Revisions</t>
  </si>
  <si>
    <t>Construction Layout</t>
  </si>
  <si>
    <t>Bonds and Insurance</t>
  </si>
  <si>
    <t>Mobilization/Demobilization</t>
  </si>
  <si>
    <t>Erosion and Sediment Control</t>
  </si>
  <si>
    <t>Rehabilitate Area Used as Haul Route Around Airport, and Staging Area</t>
  </si>
  <si>
    <t>Remove and Dispose of Exisiting Regulators</t>
  </si>
  <si>
    <t>Lf</t>
  </si>
  <si>
    <t>Stansel Electric Company, Inc.</t>
  </si>
  <si>
    <t>L-894 Elevated Reflective Taxiway Markers, Stake Mounted</t>
  </si>
  <si>
    <t>No. 8 AWG, 5 kV, L-824, Type C Cable - Taxiway Circuit - Incl. Homerun - Installed in Conduit or Duct Bank</t>
  </si>
  <si>
    <t>Unclassified Excavation to Offsite disposal</t>
  </si>
  <si>
    <t>Install and Maintain Ditch Sediment Trap , and Remove upon completion of Project</t>
  </si>
  <si>
    <t>Cambell</t>
  </si>
  <si>
    <t>Colonel Tommy C Stiner Airfield</t>
  </si>
  <si>
    <t>Airport Expansion Land Clearing</t>
  </si>
  <si>
    <t xml:space="preserve">Airport Expansion Land Clearing </t>
  </si>
  <si>
    <t>Mobilization and Demobilization</t>
  </si>
  <si>
    <t>Bonds &amp; Insurance</t>
  </si>
  <si>
    <t>Temporaru Construction Entrance</t>
  </si>
  <si>
    <t>Installation and Removal of Silt Fence</t>
  </si>
  <si>
    <t>Seeding &amp; Mulching</t>
  </si>
  <si>
    <t>Spread Topsoil Obtained on Site</t>
  </si>
  <si>
    <t>H-Group Construction, LLC</t>
  </si>
  <si>
    <t>B&amp;A Construction Co., Inc</t>
  </si>
  <si>
    <t xml:space="preserve">Add Alternate </t>
  </si>
  <si>
    <t>Stock Fence- Class C</t>
  </si>
  <si>
    <t>07-555-0148-22</t>
  </si>
  <si>
    <t>28-55-0139-22</t>
  </si>
  <si>
    <t>89-555-0160-20</t>
  </si>
  <si>
    <t>39-555-0147-21</t>
  </si>
  <si>
    <t>83-555-0124-21</t>
  </si>
  <si>
    <t>66-555-0185-21</t>
  </si>
  <si>
    <t>82-555-0755-21</t>
  </si>
  <si>
    <t>83-555-0215-20</t>
  </si>
  <si>
    <t>57-555-0232-20</t>
  </si>
  <si>
    <t>07-555-0144-21</t>
  </si>
  <si>
    <t>PHT(1)</t>
  </si>
  <si>
    <t>PHT(2)</t>
  </si>
  <si>
    <t>75-555-0250-18</t>
  </si>
  <si>
    <t>62-555-0130-19</t>
  </si>
  <si>
    <t>Taxiway E and Apron Expansion</t>
  </si>
  <si>
    <t>Hangar 692</t>
  </si>
  <si>
    <t>Terminal Roof Replacement</t>
  </si>
  <si>
    <t>16-555-0198-21</t>
  </si>
  <si>
    <t>Runway 24 Displacement and Lighting Replacement Project</t>
  </si>
  <si>
    <t>Tree Clearing</t>
  </si>
  <si>
    <t>Runway 23 Obstruction Removal</t>
  </si>
  <si>
    <t>THA(2)</t>
  </si>
  <si>
    <t>16-555-0197-21</t>
  </si>
  <si>
    <t>North Taxilane Improvements</t>
  </si>
  <si>
    <t>Runway 24 Displacement Lighting Replacement Project</t>
  </si>
  <si>
    <t>C-105-3</t>
  </si>
  <si>
    <t>C-105-4</t>
  </si>
  <si>
    <t>L-108-1</t>
  </si>
  <si>
    <t>L-108-2</t>
  </si>
  <si>
    <t>L-108-3</t>
  </si>
  <si>
    <t>L-108-4</t>
  </si>
  <si>
    <t>L-108-5</t>
  </si>
  <si>
    <t>L-125-1</t>
  </si>
  <si>
    <t>L-125-2</t>
  </si>
  <si>
    <t>L-125-3</t>
  </si>
  <si>
    <t>L-125-4</t>
  </si>
  <si>
    <t>L-125-5</t>
  </si>
  <si>
    <t>L-125-6</t>
  </si>
  <si>
    <t>L-125-7</t>
  </si>
  <si>
    <t>L-125-8</t>
  </si>
  <si>
    <t>Demolition</t>
  </si>
  <si>
    <t>Transformer Box, Complete in Place with Isolation Transformer</t>
  </si>
  <si>
    <t>Apron Lighting Improvements</t>
  </si>
  <si>
    <t>57-555-0133-20</t>
  </si>
  <si>
    <t>Morristown Regional Airport</t>
  </si>
  <si>
    <t>Security Gate Access Card Reader System</t>
  </si>
  <si>
    <t>32-555-0765-19</t>
  </si>
  <si>
    <t>Replace Globes of Ex. RW Lights (W/W Lens)</t>
  </si>
  <si>
    <t>Replace Globes of EX. Threshold Light (G Uni Lens)</t>
  </si>
  <si>
    <t>Replace Globes of EX. Threshold Light (Y/G Lens)</t>
  </si>
  <si>
    <t>New Stake MTD L-861 RW End Lights (Red Lens)</t>
  </si>
  <si>
    <t>New Stake MTD L-861 RW Elights (Y/R Lens)</t>
  </si>
  <si>
    <t>New Stake MTD L-861 TW Lights (Blue Lens)</t>
  </si>
  <si>
    <t>5/8'X10' CounterPoise Ground Rod and Connection</t>
  </si>
  <si>
    <t>#6 AWG BSDC (Counterpoise)</t>
  </si>
  <si>
    <t>1/C, #8 AWG, 5KV,L-824C Cable</t>
  </si>
  <si>
    <t>Trenching and Backfill in Turf for Direct Buried Cables</t>
  </si>
  <si>
    <t>Trenching and Backfill in Concrete for Direct Buried Cables</t>
  </si>
  <si>
    <t>Safety Devices - Runway Closure X</t>
  </si>
  <si>
    <t>0.75</t>
  </si>
  <si>
    <t>4000</t>
  </si>
  <si>
    <t>Engineers Opinion</t>
  </si>
  <si>
    <t>Guardian Electric Corp.</t>
  </si>
  <si>
    <t>Wade Electric Co., Inc.</t>
  </si>
  <si>
    <t>Shelby Electric Co., Inc.</t>
  </si>
  <si>
    <t>Guardian Electric Corp</t>
  </si>
  <si>
    <t>260000-1.1</t>
  </si>
  <si>
    <t>260000-1.2</t>
  </si>
  <si>
    <t>260000-1.3</t>
  </si>
  <si>
    <t>260000-1.4</t>
  </si>
  <si>
    <t>260000-1.5</t>
  </si>
  <si>
    <t>260000-1.6</t>
  </si>
  <si>
    <t>260000-1.7</t>
  </si>
  <si>
    <t>260000-1.8</t>
  </si>
  <si>
    <t>260000-1.9</t>
  </si>
  <si>
    <t>260000-1.10</t>
  </si>
  <si>
    <t xml:space="preserve">System Testing and Training </t>
  </si>
  <si>
    <t>Fixture Type "A" Installed Complete, Removal and Proper Disposal of Existing</t>
  </si>
  <si>
    <t>Fixture Type "B" Installed Complete, Removal and Proper Disposal of Existing</t>
  </si>
  <si>
    <t>Fixture Type "C" Installed Complete, Removal and Proper Disposal of Existing</t>
  </si>
  <si>
    <t>Fixture Type "D" Installed Complete, Removal and Proper Disposal of Existing</t>
  </si>
  <si>
    <t>Fixture Type "F" Installed Complete, Removal and Proper Disposal of Existing</t>
  </si>
  <si>
    <t>Fixture Type "G" Installed Complete, Removal and Proper Disposal of Existing</t>
  </si>
  <si>
    <t>Fixture Type "H" Installed Complete, Removal and Proper Disposal of Existing</t>
  </si>
  <si>
    <t>Fixture Type "J" Installed Complete, Removal and Proper Disposal of Existing</t>
  </si>
  <si>
    <t>Fixture Type "K" Installed Complete, Removal and Proper Disposal of Existing</t>
  </si>
  <si>
    <t>nLight # nECY Lighting Controller Installed Complete, Removal and Proper Disposal of Existing</t>
  </si>
  <si>
    <t>Security Gate Access Card Reader</t>
  </si>
  <si>
    <t>Gate Card Reader</t>
  </si>
  <si>
    <t>Bollard</t>
  </si>
  <si>
    <t>02000A</t>
  </si>
  <si>
    <t>01000</t>
  </si>
  <si>
    <t>02000B</t>
  </si>
  <si>
    <t>Fleenor Security Systems</t>
  </si>
  <si>
    <t>Stansell Electric Co., Inc.</t>
  </si>
  <si>
    <t>Upper Cumberland Regional Airport</t>
  </si>
  <si>
    <t>Fuel Farm Replacement</t>
  </si>
  <si>
    <t>93-555-0767-22</t>
  </si>
  <si>
    <t>Base Bid</t>
  </si>
  <si>
    <t>Alternate 1</t>
  </si>
  <si>
    <t>Alternate 2</t>
  </si>
  <si>
    <t xml:space="preserve">Fuel Tank Maintenance </t>
  </si>
  <si>
    <t>Nashville Equipment</t>
  </si>
  <si>
    <t>Rebel Services</t>
  </si>
  <si>
    <t>SPATCO Energy Solution</t>
  </si>
  <si>
    <t>TPM Electronics</t>
  </si>
  <si>
    <t>NR</t>
  </si>
  <si>
    <t>Fuel Farm Kiosk</t>
  </si>
  <si>
    <t>33-555-0736-21</t>
  </si>
  <si>
    <t>Fuel Kiosk</t>
  </si>
  <si>
    <t>Estes Equipment</t>
  </si>
  <si>
    <t>4 In ID Manhole, 0' in to 6' in Depth</t>
  </si>
  <si>
    <t xml:space="preserve">Alternate 1 </t>
  </si>
  <si>
    <t>Alternate 3</t>
  </si>
  <si>
    <t>Total Price with Add Alternate</t>
  </si>
  <si>
    <t>Total with Add Alternate</t>
  </si>
  <si>
    <t>9A</t>
  </si>
  <si>
    <t>Total with Alternates</t>
  </si>
  <si>
    <t>Total With Alternate</t>
  </si>
  <si>
    <t>Total with Alternate</t>
  </si>
  <si>
    <t>MKL(2)</t>
  </si>
  <si>
    <t>Airfield Marking and Rubber Removal</t>
  </si>
  <si>
    <t>Maintenance of Traffic</t>
  </si>
  <si>
    <t>Clean Pain Markings</t>
  </si>
  <si>
    <t>Paint Removal (90% minimum) - Waterblasting Only</t>
  </si>
  <si>
    <t>Runway Rubber Removal</t>
  </si>
  <si>
    <t>Airfield Pavement Painting - White Paint Markings with Reflective Media</t>
  </si>
  <si>
    <t>Airfield Pavement Painting - Yellow Markings with Reflective Media</t>
  </si>
  <si>
    <t>Airfield Pavement Painting - Red Paint Markings with Reflective Media</t>
  </si>
  <si>
    <t>Airfield Pavement Painting - Black Paint Markings with No Reflective Media</t>
  </si>
  <si>
    <t>S.F.</t>
  </si>
  <si>
    <t>L.S.</t>
  </si>
  <si>
    <t>Qty</t>
  </si>
  <si>
    <t>Total Cost</t>
  </si>
  <si>
    <t>Hi-Lite</t>
  </si>
  <si>
    <t>Spec Number</t>
  </si>
  <si>
    <t>Clean Paint Markings</t>
  </si>
  <si>
    <t>Additonal Cost to Correct Quanityt Totals (C.O. Amt.)</t>
  </si>
  <si>
    <t>C-105-10.1</t>
  </si>
  <si>
    <t>C-105-10.2</t>
  </si>
  <si>
    <t>M-101-4.1</t>
  </si>
  <si>
    <t>P-101-5.1.1</t>
  </si>
  <si>
    <t>P-101-5.1.2</t>
  </si>
  <si>
    <t>P-620-5.3</t>
  </si>
  <si>
    <t>P-620-5.4</t>
  </si>
  <si>
    <t>Runway Remarking</t>
  </si>
  <si>
    <t>46-555-0130-21</t>
  </si>
  <si>
    <t>P-607</t>
  </si>
  <si>
    <t>P-620</t>
  </si>
  <si>
    <t>P-631</t>
  </si>
  <si>
    <t>P-608</t>
  </si>
  <si>
    <t>Repair of Cracks in Bituminous Pavement</t>
  </si>
  <si>
    <t>Permanent Reflective Pavement Markings</t>
  </si>
  <si>
    <t>Coal Tar Slurry Seal</t>
  </si>
  <si>
    <t>Lynn Sanford Construction, Inc.</t>
  </si>
  <si>
    <t>Security Improvements</t>
  </si>
  <si>
    <t>L-108-1.1</t>
  </si>
  <si>
    <t>L-108-1.2</t>
  </si>
  <si>
    <t>L-108-3.1</t>
  </si>
  <si>
    <t>L-108-3.2</t>
  </si>
  <si>
    <t>L-108-3.3</t>
  </si>
  <si>
    <t>L-108-3.4</t>
  </si>
  <si>
    <t>Clearing</t>
  </si>
  <si>
    <t>6' Chain-link Fence with 3-Strand Barbed Wire</t>
  </si>
  <si>
    <t>290w LED Fixture Light</t>
  </si>
  <si>
    <t>270w LED Fixture Light</t>
  </si>
  <si>
    <t>Video Surveillance Camera</t>
  </si>
  <si>
    <t>VSS Hardened Switch</t>
  </si>
  <si>
    <t>VSS Transmitter/Receiver</t>
  </si>
  <si>
    <t>VSS Workstation with Recording Array</t>
  </si>
  <si>
    <t>Wade Electric</t>
  </si>
  <si>
    <t>Previous Extended Total</t>
  </si>
  <si>
    <t>Additive Alternate No. 1</t>
  </si>
  <si>
    <t>Demo High Bay Fixtures and Fans</t>
  </si>
  <si>
    <t>High Bay Fixture Light</t>
  </si>
  <si>
    <t>L-108-2.1</t>
  </si>
  <si>
    <t>L-108-2.2</t>
  </si>
  <si>
    <t>Subtotal Additive Alternate No. 1</t>
  </si>
  <si>
    <t>Total Base + Additive</t>
  </si>
  <si>
    <t>Covington Municpal</t>
  </si>
  <si>
    <t>Runway, Taxiway and Lighting Rehab Project</t>
  </si>
  <si>
    <r>
      <rPr>
        <b/>
        <sz val="7.5"/>
        <rFont val="Arial"/>
        <family val="2"/>
      </rPr>
      <t>Engineers Opinion</t>
    </r>
  </si>
  <si>
    <r>
      <rPr>
        <b/>
        <sz val="7.5"/>
        <rFont val="Arial"/>
        <family val="2"/>
      </rPr>
      <t>CLEARY CONSTRUCTION</t>
    </r>
  </si>
  <si>
    <r>
      <rPr>
        <b/>
        <sz val="7.5"/>
        <rFont val="Arial"/>
        <family val="2"/>
      </rPr>
      <t>ROGERS GROUP</t>
    </r>
  </si>
  <si>
    <r>
      <rPr>
        <b/>
        <sz val="7"/>
        <rFont val="Arial"/>
        <family val="2"/>
      </rPr>
      <t>Item No.</t>
    </r>
  </si>
  <si>
    <r>
      <rPr>
        <b/>
        <sz val="7"/>
        <rFont val="Arial"/>
        <family val="2"/>
      </rPr>
      <t>Item Description</t>
    </r>
  </si>
  <si>
    <r>
      <rPr>
        <b/>
        <sz val="7"/>
        <rFont val="Arial"/>
        <family val="2"/>
      </rPr>
      <t>Unit</t>
    </r>
  </si>
  <si>
    <r>
      <rPr>
        <b/>
        <sz val="7"/>
        <rFont val="Arial"/>
        <family val="2"/>
      </rPr>
      <t>Estimated Quantity</t>
    </r>
  </si>
  <si>
    <r>
      <rPr>
        <b/>
        <sz val="7"/>
        <rFont val="Arial"/>
        <family val="2"/>
      </rPr>
      <t>Unit Price</t>
    </r>
  </si>
  <si>
    <r>
      <rPr>
        <b/>
        <sz val="7"/>
        <rFont val="Arial"/>
        <family val="2"/>
      </rPr>
      <t>Extended Total</t>
    </r>
  </si>
  <si>
    <r>
      <rPr>
        <b/>
        <sz val="9.5"/>
        <color rgb="FFE16B09"/>
        <rFont val="Calibri"/>
        <family val="2"/>
      </rPr>
      <t>BASE BID - RUNWAY PAVEMENT AND LIGHTING REHAB</t>
    </r>
  </si>
  <si>
    <r>
      <rPr>
        <sz val="7"/>
        <rFont val="Arial"/>
        <family val="2"/>
      </rPr>
      <t>C-105-1</t>
    </r>
  </si>
  <si>
    <r>
      <rPr>
        <sz val="7"/>
        <rFont val="Arial"/>
        <family val="2"/>
      </rPr>
      <t>MOBILIZATION / DEMOBILIZATION</t>
    </r>
  </si>
  <si>
    <r>
      <rPr>
        <sz val="7"/>
        <rFont val="Arial"/>
        <family val="2"/>
      </rPr>
      <t>LS</t>
    </r>
  </si>
  <si>
    <r>
      <rPr>
        <sz val="7"/>
        <rFont val="Arial"/>
        <family val="2"/>
      </rPr>
      <t>C-105-2</t>
    </r>
  </si>
  <si>
    <r>
      <rPr>
        <sz val="7"/>
        <rFont val="Arial"/>
        <family val="2"/>
      </rPr>
      <t>CONSTRUCTION EXIT AND HAUL ROUTE</t>
    </r>
  </si>
  <si>
    <r>
      <rPr>
        <sz val="7"/>
        <rFont val="Arial"/>
        <family val="2"/>
      </rPr>
      <t>C-105-3</t>
    </r>
  </si>
  <si>
    <r>
      <rPr>
        <sz val="7"/>
        <rFont val="Arial"/>
        <family val="2"/>
      </rPr>
      <t>SAFETY DEVICES</t>
    </r>
  </si>
  <si>
    <r>
      <rPr>
        <sz val="7"/>
        <rFont val="Arial"/>
        <family val="2"/>
      </rPr>
      <t>C-100-1</t>
    </r>
  </si>
  <si>
    <r>
      <rPr>
        <sz val="7"/>
        <rFont val="Arial"/>
        <family val="2"/>
      </rPr>
      <t>CONTRACTOR QUALITY CONTROL PROGRAM (CQCP)</t>
    </r>
  </si>
  <si>
    <r>
      <rPr>
        <sz val="7"/>
        <rFont val="Arial"/>
        <family val="2"/>
      </rPr>
      <t>C-100-2</t>
    </r>
  </si>
  <si>
    <r>
      <rPr>
        <sz val="7"/>
        <rFont val="Arial"/>
        <family val="2"/>
      </rPr>
      <t>CONSTRUCTION STAKING</t>
    </r>
  </si>
  <si>
    <r>
      <rPr>
        <sz val="7"/>
        <rFont val="Arial"/>
        <family val="2"/>
      </rPr>
      <t>C-100-3</t>
    </r>
  </si>
  <si>
    <r>
      <rPr>
        <sz val="7"/>
        <rFont val="Arial"/>
        <family val="2"/>
      </rPr>
      <t>QUALITY CONTROL TESTING</t>
    </r>
  </si>
  <si>
    <r>
      <rPr>
        <sz val="7"/>
        <rFont val="Arial"/>
        <family val="2"/>
      </rPr>
      <t>C-102-1</t>
    </r>
  </si>
  <si>
    <r>
      <rPr>
        <sz val="7"/>
        <rFont val="Arial"/>
        <family val="2"/>
      </rPr>
      <t>EROSION CONTROL - SILT FENCE</t>
    </r>
  </si>
  <si>
    <r>
      <rPr>
        <sz val="7"/>
        <rFont val="Arial"/>
        <family val="2"/>
      </rPr>
      <t>LF</t>
    </r>
  </si>
  <si>
    <r>
      <rPr>
        <sz val="7"/>
        <rFont val="Arial"/>
        <family val="2"/>
      </rPr>
      <t>C-102-2</t>
    </r>
  </si>
  <si>
    <r>
      <rPr>
        <sz val="7"/>
        <rFont val="Arial"/>
        <family val="2"/>
      </rPr>
      <t>EROSION CONTROL - STRAW WATTLE</t>
    </r>
  </si>
  <si>
    <r>
      <rPr>
        <sz val="7"/>
        <rFont val="Arial"/>
        <family val="2"/>
      </rPr>
      <t>P-101-1</t>
    </r>
  </si>
  <si>
    <r>
      <rPr>
        <sz val="7"/>
        <rFont val="Arial"/>
        <family val="2"/>
      </rPr>
      <t>ASPHALT MILLING</t>
    </r>
  </si>
  <si>
    <r>
      <rPr>
        <sz val="7"/>
        <rFont val="Arial"/>
        <family val="2"/>
      </rPr>
      <t>SY</t>
    </r>
  </si>
  <si>
    <r>
      <rPr>
        <sz val="7"/>
        <rFont val="Arial"/>
        <family val="2"/>
      </rPr>
      <t>P-101-2</t>
    </r>
  </si>
  <si>
    <r>
      <rPr>
        <sz val="7"/>
        <rFont val="Arial"/>
        <family val="2"/>
      </rPr>
      <t>FULL DEPTH PAVEMENT REMOVAL</t>
    </r>
  </si>
  <si>
    <r>
      <rPr>
        <sz val="7"/>
        <rFont val="Arial"/>
        <family val="2"/>
      </rPr>
      <t>P-152-1</t>
    </r>
  </si>
  <si>
    <r>
      <rPr>
        <sz val="7"/>
        <rFont val="Arial"/>
        <family val="2"/>
      </rPr>
      <t>UNCLASSIFIED EXCAVATION</t>
    </r>
  </si>
  <si>
    <r>
      <rPr>
        <sz val="7"/>
        <rFont val="Arial"/>
        <family val="2"/>
      </rPr>
      <t>CY</t>
    </r>
  </si>
  <si>
    <r>
      <rPr>
        <sz val="7"/>
        <rFont val="Arial"/>
        <family val="2"/>
      </rPr>
      <t>P-152-2</t>
    </r>
  </si>
  <si>
    <r>
      <rPr>
        <sz val="7"/>
        <rFont val="Arial"/>
        <family val="2"/>
      </rPr>
      <t>UNDERCUT</t>
    </r>
  </si>
  <si>
    <r>
      <rPr>
        <sz val="7"/>
        <rFont val="Arial"/>
        <family val="2"/>
      </rPr>
      <t>P-152-3</t>
    </r>
  </si>
  <si>
    <r>
      <rPr>
        <sz val="7"/>
        <rFont val="Arial"/>
        <family val="2"/>
      </rPr>
      <t>UNCLASSIFIED BORROW (EMBANKMENT IN PLACE)</t>
    </r>
  </si>
  <si>
    <r>
      <rPr>
        <sz val="7"/>
        <rFont val="Arial"/>
        <family val="2"/>
      </rPr>
      <t>P-152-4</t>
    </r>
  </si>
  <si>
    <r>
      <rPr>
        <sz val="7"/>
        <rFont val="Arial"/>
        <family val="2"/>
      </rPr>
      <t>SHOT ROCK FILL</t>
    </r>
  </si>
  <si>
    <r>
      <rPr>
        <sz val="7"/>
        <rFont val="Arial"/>
        <family val="2"/>
      </rPr>
      <t>TON</t>
    </r>
  </si>
  <si>
    <r>
      <rPr>
        <sz val="7"/>
        <rFont val="Arial"/>
        <family val="2"/>
      </rPr>
      <t>P-401-1</t>
    </r>
  </si>
  <si>
    <r>
      <rPr>
        <sz val="7"/>
        <rFont val="Arial"/>
        <family val="2"/>
      </rPr>
      <t xml:space="preserve">BITUMINOUS ASPHALT PAVEMENT - HMA (2" THICK, AGG.
</t>
    </r>
    <r>
      <rPr>
        <sz val="7"/>
        <rFont val="Arial"/>
        <family val="2"/>
      </rPr>
      <t>GRADATION 2)</t>
    </r>
  </si>
  <si>
    <r>
      <rPr>
        <sz val="7"/>
        <rFont val="Arial"/>
        <family val="2"/>
      </rPr>
      <t>P-401-2</t>
    </r>
  </si>
  <si>
    <r>
      <rPr>
        <sz val="7"/>
        <rFont val="Arial"/>
        <family val="2"/>
      </rPr>
      <t>BITUMINOUS ASPHALT PAVEMENT - HMA (DEPTH VARIES, AGG. GRADATION 3)</t>
    </r>
  </si>
  <si>
    <r>
      <rPr>
        <sz val="7"/>
        <rFont val="Arial"/>
        <family val="2"/>
      </rPr>
      <t>THD-404-1</t>
    </r>
  </si>
  <si>
    <r>
      <rPr>
        <sz val="7"/>
        <rFont val="Arial"/>
        <family val="2"/>
      </rPr>
      <t>DBST BITUMINOUS MATERIAL</t>
    </r>
  </si>
  <si>
    <r>
      <rPr>
        <sz val="7"/>
        <rFont val="Arial"/>
        <family val="2"/>
      </rPr>
      <t>THD-404-2</t>
    </r>
  </si>
  <si>
    <r>
      <rPr>
        <sz val="7"/>
        <rFont val="Arial"/>
        <family val="2"/>
      </rPr>
      <t>DBST AGGREGATE MATERIAL</t>
    </r>
  </si>
  <si>
    <r>
      <rPr>
        <sz val="7"/>
        <rFont val="Arial"/>
        <family val="2"/>
      </rPr>
      <t>P-603-1</t>
    </r>
  </si>
  <si>
    <r>
      <rPr>
        <sz val="7"/>
        <rFont val="Arial"/>
        <family val="2"/>
      </rPr>
      <t>TACK COAT</t>
    </r>
  </si>
  <si>
    <r>
      <rPr>
        <sz val="7"/>
        <rFont val="Arial"/>
        <family val="2"/>
      </rPr>
      <t>GAL</t>
    </r>
  </si>
  <si>
    <r>
      <rPr>
        <sz val="7"/>
        <rFont val="Arial"/>
        <family val="2"/>
      </rPr>
      <t>P-608-1</t>
    </r>
  </si>
  <si>
    <r>
      <rPr>
        <sz val="7"/>
        <rFont val="Arial"/>
        <family val="2"/>
      </rPr>
      <t>ASPHALT SURFACE TREATMENT</t>
    </r>
  </si>
  <si>
    <r>
      <rPr>
        <sz val="7"/>
        <rFont val="Arial"/>
        <family val="2"/>
      </rPr>
      <t>P-620-1</t>
    </r>
  </si>
  <si>
    <r>
      <rPr>
        <sz val="7"/>
        <rFont val="Arial"/>
        <family val="2"/>
      </rPr>
      <t>PAVEMENT MARKINGS - WHITE (FIRST COAT)</t>
    </r>
  </si>
  <si>
    <r>
      <rPr>
        <sz val="7"/>
        <rFont val="Arial"/>
        <family val="2"/>
      </rPr>
      <t>SF</t>
    </r>
  </si>
  <si>
    <r>
      <rPr>
        <sz val="7"/>
        <rFont val="Arial"/>
        <family val="2"/>
      </rPr>
      <t>P-620-2</t>
    </r>
  </si>
  <si>
    <r>
      <rPr>
        <sz val="7"/>
        <rFont val="Arial"/>
        <family val="2"/>
      </rPr>
      <t>PAVEMENT MARKINGS - WHITE (SECOND COAT)</t>
    </r>
  </si>
  <si>
    <r>
      <rPr>
        <sz val="7"/>
        <rFont val="Arial"/>
        <family val="2"/>
      </rPr>
      <t>P-620-3</t>
    </r>
  </si>
  <si>
    <r>
      <rPr>
        <sz val="7"/>
        <rFont val="Arial"/>
        <family val="2"/>
      </rPr>
      <t>PAVEMENT MARKINGS - YELLOW (FIRST COAT)</t>
    </r>
  </si>
  <si>
    <r>
      <rPr>
        <sz val="7"/>
        <rFont val="Arial"/>
        <family val="2"/>
      </rPr>
      <t>P-620-4</t>
    </r>
  </si>
  <si>
    <r>
      <rPr>
        <sz val="7"/>
        <rFont val="Arial"/>
        <family val="2"/>
      </rPr>
      <t>PAVEMENT MARKINGS - YELLOW (SECOND COAT)</t>
    </r>
  </si>
  <si>
    <r>
      <rPr>
        <sz val="7"/>
        <rFont val="Arial"/>
        <family val="2"/>
      </rPr>
      <t>T-901/908-1</t>
    </r>
  </si>
  <si>
    <r>
      <rPr>
        <sz val="7"/>
        <rFont val="Arial"/>
        <family val="2"/>
      </rPr>
      <t>SEEDING &amp; MULCHING</t>
    </r>
  </si>
  <si>
    <r>
      <rPr>
        <sz val="7"/>
        <rFont val="Arial"/>
        <family val="2"/>
      </rPr>
      <t>AC</t>
    </r>
  </si>
  <si>
    <r>
      <rPr>
        <sz val="7"/>
        <rFont val="Arial"/>
        <family val="2"/>
      </rPr>
      <t>T-901/908-2</t>
    </r>
  </si>
  <si>
    <r>
      <rPr>
        <sz val="7"/>
        <rFont val="Arial"/>
        <family val="2"/>
      </rPr>
      <t>TEMPORARY SEEDING (WITH MULCH)</t>
    </r>
  </si>
  <si>
    <r>
      <rPr>
        <sz val="7"/>
        <rFont val="Arial"/>
        <family val="2"/>
      </rPr>
      <t>T-904-1</t>
    </r>
  </si>
  <si>
    <r>
      <rPr>
        <sz val="7"/>
        <rFont val="Arial"/>
        <family val="2"/>
      </rPr>
      <t>SODDING (6-FT)</t>
    </r>
  </si>
  <si>
    <r>
      <rPr>
        <sz val="7"/>
        <rFont val="Arial"/>
        <family val="2"/>
      </rPr>
      <t>T-905-1</t>
    </r>
  </si>
  <si>
    <r>
      <rPr>
        <sz val="7"/>
        <rFont val="Arial"/>
        <family val="2"/>
      </rPr>
      <t>TOPSOILING (OFF-SITE) - (4 IN DEPTH)</t>
    </r>
  </si>
  <si>
    <r>
      <rPr>
        <sz val="7"/>
        <rFont val="Arial"/>
        <family val="2"/>
      </rPr>
      <t>L-108-1</t>
    </r>
  </si>
  <si>
    <r>
      <rPr>
        <sz val="7"/>
        <rFont val="Arial"/>
        <family val="2"/>
      </rPr>
      <t>1/C, #8 AWG, 5kV, L-824C Cable</t>
    </r>
  </si>
  <si>
    <r>
      <rPr>
        <sz val="7"/>
        <rFont val="Arial"/>
        <family val="2"/>
      </rPr>
      <t>L-108-2</t>
    </r>
  </si>
  <si>
    <r>
      <rPr>
        <sz val="7"/>
        <rFont val="Arial"/>
        <family val="2"/>
      </rPr>
      <t>#4CU , 600V, Type UF</t>
    </r>
  </si>
  <si>
    <r>
      <rPr>
        <sz val="7"/>
        <rFont val="Arial"/>
        <family val="2"/>
      </rPr>
      <t>L-108-3</t>
    </r>
  </si>
  <si>
    <r>
      <rPr>
        <sz val="7"/>
        <rFont val="Arial"/>
        <family val="2"/>
      </rPr>
      <t xml:space="preserve">#6 AWG, Solid, Bare Copper Counterpoise Wire, Installed in Trench, Above
</t>
    </r>
    <r>
      <rPr>
        <sz val="7"/>
        <rFont val="Arial"/>
        <family val="2"/>
      </rPr>
      <t>the Duct Bank or Conduit, Including Connections/Terminations</t>
    </r>
  </si>
  <si>
    <r>
      <rPr>
        <sz val="7"/>
        <rFont val="Arial"/>
        <family val="2"/>
      </rPr>
      <t>L-108-4</t>
    </r>
  </si>
  <si>
    <r>
      <rPr>
        <sz val="7"/>
        <rFont val="Arial"/>
        <family val="2"/>
      </rPr>
      <t>5/8" x 10' Counterpoise Ground Rod and Connection</t>
    </r>
  </si>
  <si>
    <r>
      <rPr>
        <sz val="7"/>
        <rFont val="Arial"/>
        <family val="2"/>
      </rPr>
      <t>EA</t>
    </r>
  </si>
  <si>
    <r>
      <rPr>
        <sz val="7"/>
        <rFont val="Arial"/>
        <family val="2"/>
      </rPr>
      <t>L-109-1</t>
    </r>
  </si>
  <si>
    <r>
      <rPr>
        <sz val="7"/>
        <rFont val="Arial"/>
        <family val="2"/>
      </rPr>
      <t xml:space="preserve">Electrical Vault Building, complete in place, including metal building,
</t>
    </r>
    <r>
      <rPr>
        <sz val="7"/>
        <rFont val="Arial"/>
        <family val="2"/>
      </rPr>
      <t>foundation, ventilation,  lighting, receptacles, grounding, and lightning protection.</t>
    </r>
  </si>
  <si>
    <r>
      <rPr>
        <sz val="7"/>
        <rFont val="Arial"/>
        <family val="2"/>
      </rPr>
      <t>L-109-2</t>
    </r>
  </si>
  <si>
    <r>
      <rPr>
        <sz val="7"/>
        <rFont val="Arial"/>
        <family val="2"/>
      </rPr>
      <t>Power Supply Equipment for vault building, including electrical service, panelboards, surge protective devices, constant current regulators, and feeder wiring.</t>
    </r>
  </si>
  <si>
    <r>
      <rPr>
        <sz val="7"/>
        <rFont val="Arial"/>
        <family val="2"/>
      </rPr>
      <t>L-109-3</t>
    </r>
  </si>
  <si>
    <r>
      <rPr>
        <sz val="7"/>
        <rFont val="Arial"/>
        <family val="2"/>
      </rPr>
      <t xml:space="preserve">L-854 Radio Controller and antenna relocation, including cabling, conduit,
</t>
    </r>
    <r>
      <rPr>
        <sz val="7"/>
        <rFont val="Arial"/>
        <family val="2"/>
      </rPr>
      <t>power, and grounding.</t>
    </r>
  </si>
  <si>
    <r>
      <rPr>
        <sz val="7"/>
        <rFont val="Arial"/>
        <family val="2"/>
      </rPr>
      <t>L-109-4</t>
    </r>
  </si>
  <si>
    <r>
      <rPr>
        <sz val="7"/>
        <rFont val="Arial"/>
        <family val="2"/>
      </rPr>
      <t>L-821 Lighting Control Panel, photocells, relays, and control wiring</t>
    </r>
  </si>
  <si>
    <r>
      <rPr>
        <sz val="7"/>
        <rFont val="Arial"/>
        <family val="2"/>
      </rPr>
      <t>L-109-5</t>
    </r>
  </si>
  <si>
    <r>
      <rPr>
        <sz val="7"/>
        <rFont val="Arial"/>
        <family val="2"/>
      </rPr>
      <t>Taxiway Regulator Relocation</t>
    </r>
  </si>
  <si>
    <r>
      <rPr>
        <sz val="7"/>
        <rFont val="Arial"/>
        <family val="2"/>
      </rPr>
      <t>L-110-1</t>
    </r>
  </si>
  <si>
    <r>
      <rPr>
        <sz val="7"/>
        <rFont val="Arial"/>
        <family val="2"/>
      </rPr>
      <t>Trenching and Backfill for conduit</t>
    </r>
  </si>
  <si>
    <r>
      <rPr>
        <sz val="7"/>
        <rFont val="Arial"/>
        <family val="2"/>
      </rPr>
      <t>L-110-2</t>
    </r>
  </si>
  <si>
    <r>
      <rPr>
        <sz val="7"/>
        <rFont val="Arial"/>
        <family val="2"/>
      </rPr>
      <t>Non-Encased, Electrical Conduit, 1-Way 2-inch (50mm) PVC, Type I</t>
    </r>
  </si>
  <si>
    <r>
      <rPr>
        <sz val="7"/>
        <rFont val="Arial"/>
        <family val="2"/>
      </rPr>
      <t>L-110-3</t>
    </r>
  </si>
  <si>
    <r>
      <rPr>
        <sz val="7"/>
        <rFont val="Arial"/>
        <family val="2"/>
      </rPr>
      <t>2-Way, 4" PVC Duct Bank (Open Cut)</t>
    </r>
  </si>
  <si>
    <r>
      <rPr>
        <sz val="7"/>
        <rFont val="Arial"/>
        <family val="2"/>
      </rPr>
      <t>L-110-4</t>
    </r>
  </si>
  <si>
    <r>
      <rPr>
        <sz val="7"/>
        <rFont val="Arial"/>
        <family val="2"/>
      </rPr>
      <t>17"x30"x18D" Handhole Box</t>
    </r>
  </si>
  <si>
    <r>
      <rPr>
        <sz val="7"/>
        <rFont val="Arial"/>
        <family val="2"/>
      </rPr>
      <t>L-110-5</t>
    </r>
  </si>
  <si>
    <r>
      <rPr>
        <sz val="7"/>
        <rFont val="Arial"/>
        <family val="2"/>
      </rPr>
      <t xml:space="preserve">Non-Encased Electrical Duct Bank, 2-way 4-inch (100mm) HDPE, 24-inch
</t>
    </r>
    <r>
      <rPr>
        <sz val="7"/>
        <rFont val="Arial"/>
        <family val="2"/>
      </rPr>
      <t>(600 mm) Minimum Cover, In HDPE Bore Casing, Installed</t>
    </r>
  </si>
  <si>
    <r>
      <rPr>
        <sz val="7"/>
        <rFont val="Arial"/>
        <family val="2"/>
      </rPr>
      <t>L-110-6</t>
    </r>
  </si>
  <si>
    <r>
      <rPr>
        <sz val="7"/>
        <rFont val="Arial"/>
        <family val="2"/>
      </rPr>
      <t xml:space="preserve">Non-Encased Electrical Duct Bank, 2-way 2-inch (50mm) HDPE, 24-inch
</t>
    </r>
    <r>
      <rPr>
        <sz val="7"/>
        <rFont val="Arial"/>
        <family val="2"/>
      </rPr>
      <t>(600 mm) Minimum Cover, In HDPE Bore Casing, Installed</t>
    </r>
  </si>
  <si>
    <r>
      <rPr>
        <sz val="7"/>
        <rFont val="Arial"/>
        <family val="2"/>
      </rPr>
      <t>L-110-7</t>
    </r>
  </si>
  <si>
    <r>
      <rPr>
        <sz val="7"/>
        <rFont val="Arial"/>
        <family val="2"/>
      </rPr>
      <t>2" PVC Drainage Conduit, including trench and backfill</t>
    </r>
  </si>
  <si>
    <r>
      <rPr>
        <sz val="7"/>
        <rFont val="Arial"/>
        <family val="2"/>
      </rPr>
      <t>L-115-1</t>
    </r>
  </si>
  <si>
    <r>
      <rPr>
        <sz val="7"/>
        <rFont val="Arial"/>
        <family val="2"/>
      </rPr>
      <t>Electrical Manhole, Installed</t>
    </r>
  </si>
  <si>
    <r>
      <rPr>
        <sz val="7"/>
        <rFont val="Arial"/>
        <family val="2"/>
      </rPr>
      <t>L-115-2</t>
    </r>
  </si>
  <si>
    <r>
      <rPr>
        <sz val="7"/>
        <rFont val="Arial"/>
        <family val="2"/>
      </rPr>
      <t>Electrical Junction Structure, Installed</t>
    </r>
  </si>
  <si>
    <r>
      <rPr>
        <sz val="7"/>
        <rFont val="Arial"/>
        <family val="2"/>
      </rPr>
      <t>L-125-1</t>
    </r>
  </si>
  <si>
    <r>
      <rPr>
        <sz val="7"/>
        <rFont val="Arial"/>
        <family val="2"/>
      </rPr>
      <t>Base-Mounted L-861(LED) Runway Light</t>
    </r>
  </si>
  <si>
    <r>
      <rPr>
        <sz val="7"/>
        <rFont val="Arial"/>
        <family val="2"/>
      </rPr>
      <t>L-125-2</t>
    </r>
  </si>
  <si>
    <r>
      <rPr>
        <sz val="7"/>
        <rFont val="Arial"/>
        <family val="2"/>
      </rPr>
      <t>Base-Mounted L-861E(LED) Threshold Light</t>
    </r>
  </si>
  <si>
    <r>
      <rPr>
        <sz val="7"/>
        <rFont val="Arial"/>
        <family val="2"/>
      </rPr>
      <t>L-125-3</t>
    </r>
  </si>
  <si>
    <r>
      <rPr>
        <sz val="7"/>
        <rFont val="Arial"/>
        <family val="2"/>
      </rPr>
      <t xml:space="preserve">L-858Y(LED) Guidance Sign, 2-module, Single-Face, Size 2, Style 2, Class
</t>
    </r>
    <r>
      <rPr>
        <sz val="7"/>
        <rFont val="Arial"/>
        <family val="2"/>
      </rPr>
      <t>2</t>
    </r>
  </si>
  <si>
    <r>
      <rPr>
        <sz val="7"/>
        <rFont val="Arial"/>
        <family val="2"/>
      </rPr>
      <t>L-125-4</t>
    </r>
  </si>
  <si>
    <r>
      <rPr>
        <sz val="7"/>
        <rFont val="Arial"/>
        <family val="2"/>
      </rPr>
      <t xml:space="preserve">L-858L(LED) Guidance Sign, 2-module, Double-Face, Size 2, Style 2, Class
</t>
    </r>
    <r>
      <rPr>
        <sz val="7"/>
        <rFont val="Arial"/>
        <family val="2"/>
      </rPr>
      <t>2</t>
    </r>
  </si>
  <si>
    <r>
      <rPr>
        <sz val="7"/>
        <rFont val="Arial"/>
        <family val="2"/>
      </rPr>
      <t>L-125-5</t>
    </r>
  </si>
  <si>
    <r>
      <rPr>
        <sz val="7"/>
        <rFont val="Arial"/>
        <family val="2"/>
      </rPr>
      <t xml:space="preserve">L-849I(LED), Style E, Unidirectional Runway End Identifier Lights, Complete
</t>
    </r>
    <r>
      <rPr>
        <sz val="7"/>
        <rFont val="Arial"/>
        <family val="2"/>
      </rPr>
      <t>in Place</t>
    </r>
  </si>
  <si>
    <r>
      <rPr>
        <sz val="7"/>
        <rFont val="Arial"/>
        <family val="2"/>
      </rPr>
      <t>L-125-6</t>
    </r>
  </si>
  <si>
    <r>
      <rPr>
        <sz val="7"/>
        <rFont val="Arial"/>
        <family val="2"/>
      </rPr>
      <t>Electrical Demolition</t>
    </r>
  </si>
  <si>
    <r>
      <rPr>
        <sz val="7"/>
        <rFont val="Arial"/>
        <family val="2"/>
      </rPr>
      <t>C-105-4</t>
    </r>
  </si>
  <si>
    <r>
      <rPr>
        <sz val="7"/>
        <rFont val="Arial"/>
        <family val="2"/>
      </rPr>
      <t>PAPI Flight Check Coordination (Contractor)</t>
    </r>
  </si>
  <si>
    <r>
      <rPr>
        <b/>
        <sz val="8"/>
        <rFont val="Arial"/>
        <family val="2"/>
      </rPr>
      <t>BASE BID  - TOTAL</t>
    </r>
  </si>
  <si>
    <r>
      <rPr>
        <b/>
        <sz val="9.5"/>
        <color rgb="FFE16B09"/>
        <rFont val="Calibri"/>
        <family val="2"/>
      </rPr>
      <t>ADD ALTERNATE NO. 1 - TAXIWAY PAVEMENT AND LIGHTING REHAB</t>
    </r>
  </si>
  <si>
    <r>
      <rPr>
        <sz val="7"/>
        <rFont val="Arial"/>
        <family val="2"/>
      </rPr>
      <t>P-209-1</t>
    </r>
  </si>
  <si>
    <r>
      <rPr>
        <sz val="7"/>
        <rFont val="Arial"/>
        <family val="2"/>
      </rPr>
      <t>CRUSHED AGGREGATE BASE COURSE</t>
    </r>
  </si>
  <si>
    <r>
      <rPr>
        <sz val="7"/>
        <rFont val="Arial"/>
        <family val="2"/>
      </rPr>
      <t>BITUMINOUS ASPHALT PAVEMENT - HMA (2" THICK, AGG. GRADATION 2)</t>
    </r>
  </si>
  <si>
    <r>
      <rPr>
        <sz val="7"/>
        <rFont val="Arial"/>
        <family val="2"/>
      </rPr>
      <t>P-602-1</t>
    </r>
  </si>
  <si>
    <r>
      <rPr>
        <sz val="7"/>
        <rFont val="Arial"/>
        <family val="2"/>
      </rPr>
      <t>PRIME COAT</t>
    </r>
  </si>
  <si>
    <r>
      <rPr>
        <sz val="7"/>
        <rFont val="Arial"/>
        <family val="2"/>
      </rPr>
      <t>D-705-1</t>
    </r>
  </si>
  <si>
    <r>
      <rPr>
        <sz val="7"/>
        <rFont val="Arial"/>
        <family val="2"/>
      </rPr>
      <t>PERIMETER UNDERDRAINS</t>
    </r>
  </si>
  <si>
    <r>
      <rPr>
        <sz val="7"/>
        <rFont val="Arial"/>
        <family val="2"/>
      </rPr>
      <t>D-705-2</t>
    </r>
  </si>
  <si>
    <r>
      <rPr>
        <sz val="7"/>
        <rFont val="Arial"/>
        <family val="2"/>
      </rPr>
      <t>LATERAL UNDERDRAINS</t>
    </r>
  </si>
  <si>
    <r>
      <rPr>
        <sz val="7"/>
        <rFont val="Arial"/>
        <family val="2"/>
      </rPr>
      <t>D-705-3</t>
    </r>
  </si>
  <si>
    <r>
      <rPr>
        <sz val="7"/>
        <rFont val="Arial"/>
        <family val="2"/>
      </rPr>
      <t>LATERAL UNDERDRAIN END TREATMENT</t>
    </r>
  </si>
  <si>
    <r>
      <rPr>
        <sz val="7"/>
        <rFont val="Arial"/>
        <family val="2"/>
      </rPr>
      <t>L-109-6</t>
    </r>
  </si>
  <si>
    <r>
      <rPr>
        <sz val="7"/>
        <rFont val="Arial"/>
        <family val="2"/>
      </rPr>
      <t>Taxiway Regulator</t>
    </r>
  </si>
  <si>
    <r>
      <rPr>
        <sz val="7"/>
        <rFont val="Arial"/>
        <family val="2"/>
      </rPr>
      <t>L-125-7</t>
    </r>
  </si>
  <si>
    <r>
      <rPr>
        <sz val="7"/>
        <rFont val="Arial"/>
        <family val="2"/>
      </rPr>
      <t>Base-Mounted L-861T(LED) Taxiway Light</t>
    </r>
  </si>
  <si>
    <r>
      <rPr>
        <b/>
        <sz val="8"/>
        <rFont val="Arial"/>
        <family val="2"/>
      </rPr>
      <t>ALTERNATE No. 1 SUB - TOTAL</t>
    </r>
  </si>
  <si>
    <r>
      <rPr>
        <b/>
        <sz val="9.5"/>
        <color rgb="FFE16B09"/>
        <rFont val="Calibri"/>
        <family val="2"/>
      </rPr>
      <t>ADD ALTERNATE NO. 2 - APRON PAVEMENT REHAB</t>
    </r>
  </si>
  <si>
    <r>
      <rPr>
        <sz val="7"/>
        <rFont val="Arial"/>
        <family val="2"/>
      </rPr>
      <t xml:space="preserve">BITUMINOUS ASPHALT PAVEMENT - HMA (DEPTH VARIES, AGG.
</t>
    </r>
    <r>
      <rPr>
        <sz val="7"/>
        <rFont val="Arial"/>
        <family val="2"/>
      </rPr>
      <t>GRADATION 3)</t>
    </r>
  </si>
  <si>
    <r>
      <rPr>
        <sz val="7"/>
        <rFont val="Arial"/>
        <family val="2"/>
      </rPr>
      <t>POST CURB</t>
    </r>
  </si>
  <si>
    <r>
      <rPr>
        <b/>
        <sz val="8"/>
        <rFont val="Arial"/>
        <family val="2"/>
      </rPr>
      <t>ALTERNATE No. 2 SUB - TOTAL</t>
    </r>
  </si>
  <si>
    <r>
      <rPr>
        <b/>
        <sz val="9.5"/>
        <rFont val="Arial"/>
        <family val="2"/>
      </rPr>
      <t>TOTAL CONSTRUCTION COST</t>
    </r>
  </si>
  <si>
    <r>
      <rPr>
        <sz val="5.5"/>
        <rFont val="Arial"/>
        <family val="2"/>
      </rPr>
      <t>(BASE BID + ADD ALT. 1 + ADD ALT. 2)</t>
    </r>
  </si>
  <si>
    <r>
      <rPr>
        <b/>
        <sz val="8"/>
        <color rgb="FF9C0006"/>
        <rFont val="Calibri"/>
        <family val="2"/>
      </rPr>
      <t>MATHMATICAL ERROR IN BID DOCUMENTS, CORRECTED AMOUNT SHOWN</t>
    </r>
  </si>
  <si>
    <t>Runway, Taxiway and Lighting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</si>
</sst>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0.00"/>
    <numFmt numFmtId="166" formatCode="\$0.00"/>
  </numFmts>
  <fonts count="3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i/>
      <sz val="12"/>
      <color theme="1"/>
      <name val="Calibri"/>
      <family val="2"/>
      <scheme val="minor"/>
    </font>
    <font>
      <i/>
      <sz val="11"/>
      <color theme="1"/>
      <name val="Calibri"/>
      <family val="2"/>
      <scheme val="minor"/>
    </font>
    <font>
      <sz val="8"/>
      <name val="Calibri"/>
      <family val="2"/>
      <scheme val="minor"/>
    </font>
    <font>
      <sz val="12"/>
      <color theme="1"/>
      <name val="Calibri"/>
      <family val="2"/>
      <scheme val="minor"/>
    </font>
    <font>
      <b/>
      <i/>
      <sz val="11"/>
      <color theme="1"/>
      <name val="Calibri"/>
      <family val="2"/>
      <scheme val="minor"/>
    </font>
    <font>
      <sz val="11"/>
      <name val="Calibri"/>
      <family val="2"/>
      <scheme val="minor"/>
    </font>
    <font>
      <sz val="11"/>
      <name val="Arial"/>
      <family val="2"/>
    </font>
    <font>
      <b/>
      <sz val="12"/>
      <color theme="1"/>
      <name val="Calibri"/>
      <family val="2"/>
      <scheme val="minor"/>
    </font>
    <font>
      <b/>
      <sz val="7.5"/>
      <name val="Arial"/>
    </font>
    <font>
      <b/>
      <sz val="7.5"/>
      <name val="Arial"/>
      <family val="2"/>
    </font>
    <font>
      <b/>
      <sz val="7"/>
      <name val="Arial"/>
    </font>
    <font>
      <b/>
      <sz val="7"/>
      <name val="Arial"/>
      <family val="2"/>
    </font>
    <font>
      <b/>
      <sz val="9.5"/>
      <name val="Calibri"/>
    </font>
    <font>
      <b/>
      <sz val="9.5"/>
      <color rgb="FFE16B09"/>
      <name val="Calibri"/>
      <family val="2"/>
    </font>
    <font>
      <b/>
      <sz val="7.5"/>
      <color rgb="FF000000"/>
      <name val="Calibri"/>
      <family val="2"/>
    </font>
    <font>
      <sz val="7"/>
      <name val="Arial"/>
    </font>
    <font>
      <sz val="7"/>
      <name val="Arial"/>
      <family val="2"/>
    </font>
    <font>
      <sz val="7"/>
      <color rgb="FF000000"/>
      <name val="Arial"/>
      <family val="2"/>
    </font>
    <font>
      <b/>
      <sz val="7"/>
      <color rgb="FF000000"/>
      <name val="Arial"/>
      <family val="2"/>
    </font>
    <font>
      <b/>
      <sz val="8"/>
      <name val="Arial"/>
    </font>
    <font>
      <b/>
      <sz val="8"/>
      <name val="Arial"/>
      <family val="2"/>
    </font>
    <font>
      <b/>
      <sz val="9.5"/>
      <color rgb="FF000000"/>
      <name val="Arial"/>
      <family val="2"/>
    </font>
    <font>
      <sz val="7.5"/>
      <color rgb="FF9C0006"/>
      <name val="Calibri"/>
      <family val="2"/>
    </font>
    <font>
      <b/>
      <sz val="11"/>
      <color rgb="FF9C0006"/>
      <name val="Calibri"/>
      <family val="2"/>
    </font>
    <font>
      <b/>
      <sz val="9.5"/>
      <name val="Arial"/>
    </font>
    <font>
      <b/>
      <sz val="9.5"/>
      <name val="Arial"/>
      <family val="2"/>
    </font>
    <font>
      <b/>
      <sz val="11"/>
      <color rgb="FF000000"/>
      <name val="Arial"/>
      <family val="2"/>
    </font>
    <font>
      <sz val="5.5"/>
      <name val="Arial"/>
    </font>
    <font>
      <sz val="5.5"/>
      <name val="Arial"/>
      <family val="2"/>
    </font>
    <font>
      <b/>
      <sz val="8"/>
      <name val="Calibri"/>
    </font>
    <font>
      <b/>
      <sz val="8"/>
      <color rgb="FF9C0006"/>
      <name val="Calibri"/>
      <family val="2"/>
    </font>
  </fonts>
  <fills count="10">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rgb="FFF79546"/>
      </patternFill>
    </fill>
    <fill>
      <patternFill patternType="solid">
        <fgColor rgb="FFF1F1F1"/>
      </patternFill>
    </fill>
    <fill>
      <patternFill patternType="solid">
        <fgColor rgb="FFFFC6CE"/>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41">
    <xf numFmtId="0" fontId="0" fillId="0" borderId="0" xfId="0"/>
    <xf numFmtId="0" fontId="4" fillId="0" borderId="1" xfId="0" applyFont="1" applyBorder="1" applyAlignment="1">
      <alignment horizontal="center"/>
    </xf>
    <xf numFmtId="0" fontId="0" fillId="0" borderId="0" xfId="0" applyAlignment="1">
      <alignment horizontal="center"/>
    </xf>
    <xf numFmtId="0" fontId="3" fillId="0" borderId="0" xfId="2"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0" xfId="2" applyAlignment="1">
      <alignment horizontal="center" vertical="center"/>
    </xf>
    <xf numFmtId="0" fontId="5" fillId="0" borderId="0" xfId="0" applyFont="1"/>
    <xf numFmtId="14"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2" fillId="0" borderId="0" xfId="0" applyFont="1"/>
    <xf numFmtId="0" fontId="6" fillId="0" borderId="0" xfId="0" applyFont="1" applyAlignment="1">
      <alignment horizontal="center"/>
    </xf>
    <xf numFmtId="44" fontId="0" fillId="0" borderId="0" xfId="1" applyFont="1"/>
    <xf numFmtId="44" fontId="2" fillId="0" borderId="0" xfId="1" applyFont="1"/>
    <xf numFmtId="0" fontId="0" fillId="0" borderId="1" xfId="0" applyBorder="1" applyAlignment="1">
      <alignment horizontal="center"/>
    </xf>
    <xf numFmtId="0" fontId="0" fillId="0" borderId="0" xfId="0" quotePrefix="1"/>
    <xf numFmtId="3" fontId="0" fillId="0" borderId="0" xfId="0" applyNumberFormat="1"/>
    <xf numFmtId="8" fontId="0" fillId="0" borderId="0" xfId="0" applyNumberFormat="1"/>
    <xf numFmtId="6" fontId="0" fillId="0" borderId="0" xfId="0" applyNumberFormat="1"/>
    <xf numFmtId="49" fontId="0" fillId="0" borderId="0" xfId="0" applyNumberFormat="1"/>
    <xf numFmtId="0" fontId="0" fillId="2" borderId="0" xfId="0" applyFill="1"/>
    <xf numFmtId="0" fontId="0" fillId="0" borderId="0" xfId="0" applyFill="1"/>
    <xf numFmtId="0" fontId="0" fillId="0" borderId="0" xfId="0" applyAlignment="1">
      <alignment horizontal="center"/>
    </xf>
    <xf numFmtId="0" fontId="0" fillId="0" borderId="0" xfId="0" applyFont="1"/>
    <xf numFmtId="8" fontId="0" fillId="0" borderId="0" xfId="0" applyNumberFormat="1" applyAlignment="1">
      <alignment horizontal="center"/>
    </xf>
    <xf numFmtId="49" fontId="0" fillId="0" borderId="0" xfId="0" applyNumberFormat="1" applyAlignment="1">
      <alignment horizontal="center"/>
    </xf>
    <xf numFmtId="49" fontId="6" fillId="0" borderId="0" xfId="0" applyNumberFormat="1" applyFont="1" applyAlignment="1">
      <alignment horizontal="center"/>
    </xf>
    <xf numFmtId="44" fontId="0" fillId="0" borderId="0" xfId="0" applyNumberFormat="1"/>
    <xf numFmtId="49" fontId="0" fillId="0" borderId="0" xfId="1" applyNumberFormat="1" applyFont="1"/>
    <xf numFmtId="8" fontId="6" fillId="0" borderId="0" xfId="0" applyNumberFormat="1" applyFont="1" applyAlignment="1">
      <alignment horizontal="center"/>
    </xf>
    <xf numFmtId="8" fontId="0" fillId="0" borderId="0" xfId="1" applyNumberFormat="1" applyFont="1"/>
    <xf numFmtId="14" fontId="0" fillId="0" borderId="0" xfId="0" applyNumberFormat="1"/>
    <xf numFmtId="3" fontId="0" fillId="0" borderId="0" xfId="0" applyNumberFormat="1" applyAlignment="1">
      <alignment horizontal="center"/>
    </xf>
    <xf numFmtId="4" fontId="0" fillId="0" borderId="0" xfId="0" applyNumberFormat="1"/>
    <xf numFmtId="0" fontId="8" fillId="0" borderId="0" xfId="0" applyFont="1"/>
    <xf numFmtId="0" fontId="0" fillId="0" borderId="0" xfId="0" applyFont="1" applyAlignment="1">
      <alignment horizontal="center"/>
    </xf>
    <xf numFmtId="0" fontId="0" fillId="0" borderId="0" xfId="0" applyAlignment="1">
      <alignment horizontal="center"/>
    </xf>
    <xf numFmtId="8" fontId="1" fillId="0" borderId="0" xfId="1" applyNumberFormat="1" applyFont="1"/>
    <xf numFmtId="0" fontId="0" fillId="0" borderId="0" xfId="0" applyAlignment="1">
      <alignment horizontal="center"/>
    </xf>
    <xf numFmtId="0" fontId="0" fillId="0" borderId="0" xfId="0" applyAlignment="1">
      <alignment horizontal="center"/>
    </xf>
    <xf numFmtId="164" fontId="6" fillId="0" borderId="0" xfId="0" applyNumberFormat="1" applyFont="1" applyAlignment="1">
      <alignment horizontal="center"/>
    </xf>
    <xf numFmtId="164" fontId="0" fillId="0" borderId="0" xfId="1" applyNumberFormat="1" applyFont="1"/>
    <xf numFmtId="164" fontId="0" fillId="0" borderId="0" xfId="0" applyNumberFormat="1"/>
    <xf numFmtId="164" fontId="2" fillId="0" borderId="0" xfId="0" applyNumberFormat="1" applyFont="1"/>
    <xf numFmtId="44" fontId="1" fillId="0" borderId="0" xfId="1" applyFont="1"/>
    <xf numFmtId="8" fontId="2" fillId="0" borderId="0" xfId="0" applyNumberFormat="1" applyFont="1"/>
    <xf numFmtId="8" fontId="0" fillId="0" borderId="0" xfId="0" applyNumberFormat="1" applyFont="1" applyAlignment="1">
      <alignment horizontal="center"/>
    </xf>
    <xf numFmtId="8" fontId="0" fillId="0" borderId="0" xfId="0" applyNumberFormat="1" applyFont="1"/>
    <xf numFmtId="8" fontId="9" fillId="0" borderId="0" xfId="0" applyNumberFormat="1" applyFont="1" applyAlignment="1">
      <alignment horizontal="center"/>
    </xf>
    <xf numFmtId="0" fontId="0" fillId="0" borderId="0" xfId="0" applyAlignment="1">
      <alignment horizontal="right"/>
    </xf>
    <xf numFmtId="8" fontId="0" fillId="0" borderId="0" xfId="0" applyNumberFormat="1" applyFont="1" applyAlignment="1">
      <alignment horizontal="right"/>
    </xf>
    <xf numFmtId="4" fontId="0" fillId="0" borderId="0" xfId="0" applyNumberFormat="1" applyAlignment="1">
      <alignment horizontal="right"/>
    </xf>
    <xf numFmtId="0" fontId="0" fillId="0" borderId="0" xfId="0" applyAlignment="1">
      <alignment wrapText="1"/>
    </xf>
    <xf numFmtId="14" fontId="0" fillId="0" borderId="0" xfId="0" applyNumberFormat="1" applyFill="1"/>
    <xf numFmtId="0" fontId="0" fillId="0" borderId="0" xfId="0" applyFill="1" applyAlignment="1">
      <alignment horizontal="right" vertical="center"/>
    </xf>
    <xf numFmtId="14" fontId="0" fillId="0" borderId="0" xfId="0" applyNumberFormat="1" applyFill="1" applyAlignment="1">
      <alignment horizontal="center"/>
    </xf>
    <xf numFmtId="14" fontId="0" fillId="0" borderId="0" xfId="0" applyNumberFormat="1" applyFill="1" applyAlignment="1">
      <alignment horizontal="right"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10" fillId="0" borderId="0" xfId="0" applyFont="1"/>
    <xf numFmtId="49" fontId="0" fillId="0" borderId="0" xfId="0" applyNumberFormat="1" applyAlignment="1">
      <alignment horizontal="right"/>
    </xf>
    <xf numFmtId="164" fontId="6" fillId="0" borderId="0" xfId="0" applyNumberFormat="1" applyFont="1" applyAlignment="1">
      <alignment horizontal="right"/>
    </xf>
    <xf numFmtId="164" fontId="0" fillId="0" borderId="0" xfId="0" applyNumberFormat="1" applyAlignment="1">
      <alignment horizontal="right"/>
    </xf>
    <xf numFmtId="0" fontId="0" fillId="0" borderId="0" xfId="0" applyAlignment="1"/>
    <xf numFmtId="0" fontId="5" fillId="0" borderId="0" xfId="0" applyFont="1" applyFill="1"/>
    <xf numFmtId="0" fontId="0" fillId="0" borderId="0" xfId="0" applyFill="1" applyAlignment="1">
      <alignment horizontal="center"/>
    </xf>
    <xf numFmtId="0" fontId="0" fillId="0" borderId="0" xfId="0" applyFill="1" applyAlignment="1">
      <alignment horizontal="left"/>
    </xf>
    <xf numFmtId="0" fontId="2" fillId="0" borderId="0" xfId="0" applyFont="1" applyFill="1"/>
    <xf numFmtId="0" fontId="6" fillId="0" borderId="0" xfId="0" applyFont="1" applyFill="1" applyAlignment="1">
      <alignment horizontal="center"/>
    </xf>
    <xf numFmtId="164" fontId="6" fillId="0" borderId="0" xfId="0" applyNumberFormat="1" applyFont="1" applyFill="1" applyAlignment="1">
      <alignment horizontal="center"/>
    </xf>
    <xf numFmtId="4" fontId="0" fillId="0" borderId="0" xfId="0" applyNumberFormat="1" applyFill="1" applyAlignment="1">
      <alignment horizontal="right"/>
    </xf>
    <xf numFmtId="44" fontId="0" fillId="0" borderId="0" xfId="1" applyFont="1" applyFill="1"/>
    <xf numFmtId="164" fontId="0" fillId="0" borderId="0" xfId="1" applyNumberFormat="1" applyFont="1" applyFill="1"/>
    <xf numFmtId="44" fontId="1" fillId="0" borderId="0" xfId="1" applyFont="1" applyFill="1"/>
    <xf numFmtId="164" fontId="0" fillId="0" borderId="0" xfId="0" applyNumberFormat="1" applyFill="1"/>
    <xf numFmtId="164" fontId="2" fillId="0" borderId="0" xfId="0" applyNumberFormat="1" applyFont="1" applyFill="1"/>
    <xf numFmtId="44" fontId="2" fillId="0" borderId="0" xfId="1" applyFont="1" applyFill="1"/>
    <xf numFmtId="0" fontId="0" fillId="0" borderId="0" xfId="0" applyFill="1" applyAlignment="1"/>
    <xf numFmtId="44" fontId="2" fillId="0" borderId="0" xfId="0" applyNumberFormat="1" applyFont="1" applyFill="1"/>
    <xf numFmtId="0" fontId="11" fillId="0" borderId="0" xfId="0" applyFont="1"/>
    <xf numFmtId="164" fontId="0" fillId="0" borderId="0" xfId="0" applyNumberFormat="1" applyAlignment="1">
      <alignment horizontal="center"/>
    </xf>
    <xf numFmtId="0" fontId="0" fillId="0" borderId="0" xfId="0" applyAlignment="1">
      <alignment horizontal="center"/>
    </xf>
    <xf numFmtId="0" fontId="2" fillId="2" borderId="0" xfId="0" applyFont="1" applyFill="1"/>
    <xf numFmtId="8" fontId="0" fillId="0" borderId="0" xfId="0" applyNumberFormat="1" applyAlignment="1">
      <alignment horizontal="right"/>
    </xf>
    <xf numFmtId="0" fontId="0" fillId="0" borderId="0" xfId="0" applyAlignment="1">
      <alignment horizontal="left"/>
    </xf>
    <xf numFmtId="0" fontId="2" fillId="0" borderId="0" xfId="0" applyFont="1" applyAlignment="1">
      <alignment horizontal="center"/>
    </xf>
    <xf numFmtId="0" fontId="6" fillId="0" borderId="0" xfId="0" applyFont="1" applyAlignment="1">
      <alignment horizontal="right"/>
    </xf>
    <xf numFmtId="8" fontId="6" fillId="0" borderId="0" xfId="0" applyNumberFormat="1" applyFont="1" applyAlignment="1">
      <alignment horizontal="right"/>
    </xf>
    <xf numFmtId="44" fontId="0" fillId="0" borderId="0" xfId="1" applyFont="1" applyAlignment="1">
      <alignment horizontal="right"/>
    </xf>
    <xf numFmtId="8" fontId="0" fillId="0" borderId="0" xfId="1" applyNumberFormat="1" applyFont="1" applyAlignment="1">
      <alignment horizontal="right"/>
    </xf>
    <xf numFmtId="8" fontId="1" fillId="0" borderId="0" xfId="1" applyNumberFormat="1" applyFont="1" applyAlignment="1">
      <alignment horizontal="right"/>
    </xf>
    <xf numFmtId="0" fontId="0" fillId="0" borderId="0" xfId="0" applyAlignment="1">
      <alignment horizontal="center"/>
    </xf>
    <xf numFmtId="0" fontId="0" fillId="0" borderId="0" xfId="0" applyAlignment="1">
      <alignment horizontal="left"/>
    </xf>
    <xf numFmtId="0" fontId="2" fillId="0" borderId="0" xfId="0" applyFont="1" applyAlignment="1">
      <alignment horizontal="right"/>
    </xf>
    <xf numFmtId="3" fontId="2" fillId="0" borderId="0" xfId="0" applyNumberFormat="1" applyFont="1"/>
    <xf numFmtId="49" fontId="2" fillId="0" borderId="0" xfId="0" applyNumberFormat="1" applyFont="1" applyAlignment="1">
      <alignment horizontal="center"/>
    </xf>
    <xf numFmtId="49" fontId="2" fillId="0" borderId="0" xfId="1" applyNumberFormat="1" applyFont="1"/>
    <xf numFmtId="0" fontId="2" fillId="0" borderId="0" xfId="0" applyFont="1" applyAlignment="1">
      <alignment horizontal="left"/>
    </xf>
    <xf numFmtId="44" fontId="2" fillId="0" borderId="0" xfId="0" applyNumberFormat="1" applyFont="1"/>
    <xf numFmtId="0" fontId="0" fillId="2" borderId="0" xfId="0" applyFill="1" applyAlignment="1">
      <alignment horizontal="center"/>
    </xf>
    <xf numFmtId="0" fontId="5" fillId="0" borderId="0" xfId="0" applyFont="1" applyAlignment="1">
      <alignment wrapText="1"/>
    </xf>
    <xf numFmtId="0" fontId="0" fillId="0" borderId="0" xfId="0" applyAlignment="1">
      <alignment horizontal="center" wrapText="1"/>
    </xf>
    <xf numFmtId="49" fontId="2" fillId="0" borderId="0" xfId="0" applyNumberFormat="1" applyFont="1"/>
    <xf numFmtId="6" fontId="2" fillId="0" borderId="0" xfId="0" applyNumberFormat="1" applyFont="1"/>
    <xf numFmtId="164" fontId="2"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xf>
    <xf numFmtId="44" fontId="0" fillId="0" borderId="0" xfId="0" applyNumberFormat="1" applyAlignment="1">
      <alignment horizontal="center"/>
    </xf>
    <xf numFmtId="0" fontId="12" fillId="0" borderId="0" xfId="0" applyFont="1"/>
    <xf numFmtId="8" fontId="12" fillId="0" borderId="0" xfId="0" applyNumberFormat="1" applyFont="1"/>
    <xf numFmtId="8" fontId="12" fillId="3" borderId="0" xfId="0" applyNumberFormat="1" applyFont="1" applyFill="1"/>
    <xf numFmtId="4" fontId="0" fillId="3" borderId="0" xfId="0" applyNumberFormat="1" applyFill="1"/>
    <xf numFmtId="8" fontId="0" fillId="3" borderId="0" xfId="0" applyNumberFormat="1" applyFill="1"/>
    <xf numFmtId="3" fontId="0" fillId="3" borderId="0" xfId="0" applyNumberFormat="1" applyFill="1" applyAlignment="1">
      <alignment horizontal="center"/>
    </xf>
    <xf numFmtId="0" fontId="0" fillId="3" borderId="0" xfId="0" applyFill="1" applyAlignment="1">
      <alignment horizontal="center"/>
    </xf>
    <xf numFmtId="0" fontId="2" fillId="3" borderId="0" xfId="0" applyFont="1" applyFill="1"/>
    <xf numFmtId="0" fontId="2" fillId="3" borderId="0" xfId="0" applyFont="1" applyFill="1" applyAlignment="1">
      <alignment horizontal="left"/>
    </xf>
    <xf numFmtId="0" fontId="0" fillId="0" borderId="0" xfId="0" applyBorder="1"/>
    <xf numFmtId="0" fontId="0" fillId="3" borderId="2" xfId="0" applyFill="1" applyBorder="1"/>
    <xf numFmtId="0" fontId="0" fillId="3" borderId="3" xfId="0" applyFill="1" applyBorder="1"/>
    <xf numFmtId="0" fontId="0" fillId="3" borderId="3" xfId="0" applyFill="1" applyBorder="1" applyAlignment="1">
      <alignment horizontal="center"/>
    </xf>
    <xf numFmtId="3" fontId="0" fillId="3" borderId="3" xfId="0" applyNumberFormat="1" applyFill="1" applyBorder="1"/>
    <xf numFmtId="0" fontId="0" fillId="0" borderId="3" xfId="0" applyBorder="1"/>
    <xf numFmtId="8" fontId="0" fillId="3" borderId="4" xfId="0" applyNumberFormat="1" applyFill="1" applyBorder="1"/>
    <xf numFmtId="0" fontId="0" fillId="0" borderId="2" xfId="0" applyBorder="1"/>
    <xf numFmtId="0" fontId="0" fillId="0" borderId="3" xfId="0" applyBorder="1" applyAlignment="1">
      <alignment horizontal="center"/>
    </xf>
    <xf numFmtId="3" fontId="0" fillId="0" borderId="3" xfId="0" applyNumberFormat="1" applyBorder="1"/>
    <xf numFmtId="8" fontId="0" fillId="0" borderId="4" xfId="0" applyNumberFormat="1" applyBorder="1"/>
    <xf numFmtId="164" fontId="2" fillId="3" borderId="0" xfId="0" applyNumberFormat="1" applyFont="1" applyFill="1"/>
    <xf numFmtId="0" fontId="0" fillId="4" borderId="0" xfId="0" applyFill="1" applyAlignment="1">
      <alignment horizontal="center" wrapText="1"/>
    </xf>
    <xf numFmtId="0" fontId="0" fillId="5" borderId="3" xfId="0" applyFill="1" applyBorder="1" applyAlignment="1">
      <alignment horizontal="center"/>
    </xf>
    <xf numFmtId="164" fontId="0" fillId="3" borderId="3" xfId="0" applyNumberFormat="1" applyFill="1" applyBorder="1"/>
    <xf numFmtId="164" fontId="0" fillId="3" borderId="4" xfId="0" applyNumberFormat="1" applyFill="1" applyBorder="1"/>
    <xf numFmtId="164" fontId="0" fillId="0" borderId="3" xfId="0" applyNumberFormat="1" applyBorder="1"/>
    <xf numFmtId="164" fontId="0" fillId="0" borderId="4" xfId="0" applyNumberFormat="1" applyBorder="1"/>
    <xf numFmtId="8" fontId="2" fillId="3" borderId="0" xfId="0" applyNumberFormat="1" applyFont="1" applyFill="1"/>
    <xf numFmtId="164" fontId="0" fillId="0" borderId="9" xfId="0" applyNumberFormat="1" applyBorder="1"/>
    <xf numFmtId="0" fontId="0" fillId="0" borderId="9" xfId="0" applyBorder="1"/>
    <xf numFmtId="164" fontId="0" fillId="0" borderId="10" xfId="0" applyNumberFormat="1" applyBorder="1"/>
    <xf numFmtId="3" fontId="0" fillId="3" borderId="3" xfId="0" applyNumberFormat="1" applyFill="1" applyBorder="1" applyAlignment="1">
      <alignment horizontal="center"/>
    </xf>
    <xf numFmtId="3" fontId="0" fillId="0" borderId="3" xfId="0" applyNumberFormat="1" applyBorder="1" applyAlignment="1">
      <alignment horizontal="center"/>
    </xf>
    <xf numFmtId="8" fontId="0" fillId="3" borderId="6" xfId="0" applyNumberFormat="1" applyFill="1" applyBorder="1"/>
    <xf numFmtId="0" fontId="0" fillId="3" borderId="6" xfId="0" applyFill="1" applyBorder="1"/>
    <xf numFmtId="8" fontId="0" fillId="3" borderId="7" xfId="0" applyNumberFormat="1" applyFill="1" applyBorder="1"/>
    <xf numFmtId="0" fontId="0" fillId="0" borderId="0" xfId="0" applyAlignment="1">
      <alignment horizontal="center"/>
    </xf>
    <xf numFmtId="0" fontId="15" fillId="0" borderId="15" xfId="0" applyFont="1" applyBorder="1" applyAlignment="1">
      <alignment horizontal="left" vertical="top" wrapText="1"/>
    </xf>
    <xf numFmtId="0" fontId="0" fillId="0" borderId="15" xfId="0" applyBorder="1" applyAlignment="1">
      <alignment horizontal="left" vertical="center" wrapText="1"/>
    </xf>
    <xf numFmtId="0" fontId="15" fillId="0" borderId="15" xfId="0" applyFont="1" applyBorder="1" applyAlignment="1">
      <alignment horizontal="left" vertical="center" wrapText="1"/>
    </xf>
    <xf numFmtId="0" fontId="15" fillId="0" borderId="15" xfId="0" applyFont="1" applyBorder="1" applyAlignment="1">
      <alignment horizontal="left" vertical="center" wrapText="1" indent="1"/>
    </xf>
    <xf numFmtId="0" fontId="15" fillId="7" borderId="15" xfId="0" applyFont="1" applyFill="1" applyBorder="1" applyAlignment="1">
      <alignment horizontal="left" vertical="center" wrapText="1" indent="1"/>
    </xf>
    <xf numFmtId="0" fontId="15" fillId="7" borderId="15" xfId="0" applyFont="1" applyFill="1" applyBorder="1" applyAlignment="1">
      <alignment horizontal="right" vertical="center" wrapText="1"/>
    </xf>
    <xf numFmtId="0" fontId="15" fillId="0" borderId="15" xfId="0" applyFont="1" applyBorder="1" applyAlignment="1">
      <alignment horizontal="right" vertical="center" wrapText="1"/>
    </xf>
    <xf numFmtId="1" fontId="19" fillId="0" borderId="15" xfId="0" applyNumberFormat="1" applyFont="1" applyBorder="1" applyAlignment="1">
      <alignment horizontal="center" vertical="top" shrinkToFit="1"/>
    </xf>
    <xf numFmtId="0" fontId="20" fillId="0" borderId="15" xfId="0" applyFont="1" applyBorder="1" applyAlignment="1">
      <alignment horizontal="center" vertical="top" wrapText="1"/>
    </xf>
    <xf numFmtId="0" fontId="20" fillId="0" borderId="15" xfId="0" applyFont="1" applyBorder="1" applyAlignment="1">
      <alignment horizontal="left" vertical="top" wrapText="1"/>
    </xf>
    <xf numFmtId="1" fontId="22" fillId="0" borderId="15" xfId="0" applyNumberFormat="1" applyFont="1" applyBorder="1" applyAlignment="1">
      <alignment horizontal="center" vertical="top" shrinkToFit="1"/>
    </xf>
    <xf numFmtId="165" fontId="22" fillId="7" borderId="15" xfId="0" applyNumberFormat="1" applyFont="1" applyFill="1" applyBorder="1" applyAlignment="1">
      <alignment horizontal="right" vertical="top" shrinkToFit="1"/>
    </xf>
    <xf numFmtId="165" fontId="23" fillId="7" borderId="15" xfId="0" applyNumberFormat="1" applyFont="1" applyFill="1" applyBorder="1" applyAlignment="1">
      <alignment horizontal="right" vertical="top" shrinkToFit="1"/>
    </xf>
    <xf numFmtId="165" fontId="22" fillId="0" borderId="15" xfId="0" applyNumberFormat="1" applyFont="1" applyBorder="1" applyAlignment="1">
      <alignment horizontal="right" vertical="top" shrinkToFit="1"/>
    </xf>
    <xf numFmtId="165" fontId="23" fillId="0" borderId="15" xfId="0" applyNumberFormat="1" applyFont="1" applyBorder="1" applyAlignment="1">
      <alignment horizontal="right" vertical="top" shrinkToFit="1"/>
    </xf>
    <xf numFmtId="166" fontId="22" fillId="7" borderId="15" xfId="0" applyNumberFormat="1" applyFont="1" applyFill="1" applyBorder="1" applyAlignment="1">
      <alignment horizontal="right" vertical="top" shrinkToFit="1"/>
    </xf>
    <xf numFmtId="166" fontId="22" fillId="0" borderId="15" xfId="0" applyNumberFormat="1" applyFont="1" applyBorder="1" applyAlignment="1">
      <alignment horizontal="right" vertical="top" shrinkToFit="1"/>
    </xf>
    <xf numFmtId="0" fontId="20" fillId="0" borderId="15" xfId="0" applyFont="1" applyBorder="1" applyAlignment="1">
      <alignment horizontal="left" vertical="top" wrapText="1" indent="1"/>
    </xf>
    <xf numFmtId="0" fontId="0" fillId="0" borderId="15" xfId="0" applyBorder="1" applyAlignment="1">
      <alignment horizontal="left" vertical="top" wrapText="1"/>
    </xf>
    <xf numFmtId="166" fontId="23" fillId="7" borderId="15" xfId="0" applyNumberFormat="1" applyFont="1" applyFill="1" applyBorder="1" applyAlignment="1">
      <alignment horizontal="right" vertical="top" shrinkToFit="1"/>
    </xf>
    <xf numFmtId="166" fontId="23" fillId="0" borderId="15" xfId="0" applyNumberFormat="1" applyFont="1" applyBorder="1" applyAlignment="1">
      <alignment horizontal="right" vertical="top" shrinkToFit="1"/>
    </xf>
    <xf numFmtId="0" fontId="20" fillId="0" borderId="15" xfId="0" applyFont="1" applyBorder="1" applyAlignment="1">
      <alignment horizontal="left" vertical="top" wrapText="1" indent="2"/>
    </xf>
    <xf numFmtId="1" fontId="22" fillId="0" borderId="13" xfId="0" applyNumberFormat="1" applyFont="1" applyBorder="1" applyAlignment="1">
      <alignment horizontal="center" vertical="top" shrinkToFit="1"/>
    </xf>
    <xf numFmtId="166" fontId="22" fillId="7" borderId="14" xfId="0" applyNumberFormat="1" applyFont="1" applyFill="1" applyBorder="1" applyAlignment="1">
      <alignment horizontal="right" vertical="top" shrinkToFit="1"/>
    </xf>
    <xf numFmtId="165" fontId="23" fillId="7" borderId="13" xfId="0" applyNumberFormat="1" applyFont="1" applyFill="1" applyBorder="1" applyAlignment="1">
      <alignment horizontal="right" vertical="top" shrinkToFit="1"/>
    </xf>
    <xf numFmtId="166" fontId="22" fillId="0" borderId="14" xfId="0" applyNumberFormat="1" applyFont="1" applyBorder="1" applyAlignment="1">
      <alignment horizontal="right" vertical="top" shrinkToFit="1"/>
    </xf>
    <xf numFmtId="1" fontId="19" fillId="0" borderId="15" xfId="0" applyNumberFormat="1" applyFont="1" applyBorder="1" applyAlignment="1">
      <alignment horizontal="center" vertical="center" shrinkToFit="1"/>
    </xf>
    <xf numFmtId="0" fontId="20" fillId="0" borderId="15" xfId="0" applyFont="1" applyBorder="1" applyAlignment="1">
      <alignment horizontal="left" vertical="center" wrapText="1" indent="1"/>
    </xf>
    <xf numFmtId="1" fontId="22" fillId="0" borderId="13" xfId="0" applyNumberFormat="1" applyFont="1" applyBorder="1" applyAlignment="1">
      <alignment horizontal="center" vertical="center" shrinkToFit="1"/>
    </xf>
    <xf numFmtId="165" fontId="22" fillId="7" borderId="14" xfId="0" applyNumberFormat="1" applyFont="1" applyFill="1" applyBorder="1" applyAlignment="1">
      <alignment horizontal="right" vertical="center" shrinkToFit="1"/>
    </xf>
    <xf numFmtId="165" fontId="23" fillId="7" borderId="13" xfId="0" applyNumberFormat="1" applyFont="1" applyFill="1" applyBorder="1" applyAlignment="1">
      <alignment horizontal="right" vertical="center" shrinkToFit="1"/>
    </xf>
    <xf numFmtId="165" fontId="22" fillId="0" borderId="14" xfId="0" applyNumberFormat="1" applyFont="1" applyBorder="1" applyAlignment="1">
      <alignment horizontal="right" vertical="center" shrinkToFit="1"/>
    </xf>
    <xf numFmtId="165" fontId="23" fillId="0" borderId="15" xfId="0" applyNumberFormat="1" applyFont="1" applyBorder="1" applyAlignment="1">
      <alignment horizontal="right" vertical="center" shrinkToFit="1"/>
    </xf>
    <xf numFmtId="165" fontId="22" fillId="0" borderId="15" xfId="0" applyNumberFormat="1" applyFont="1" applyBorder="1" applyAlignment="1">
      <alignment horizontal="right" vertical="center" shrinkToFit="1"/>
    </xf>
    <xf numFmtId="165" fontId="22" fillId="7" borderId="14" xfId="0" applyNumberFormat="1" applyFont="1" applyFill="1" applyBorder="1" applyAlignment="1">
      <alignment horizontal="right" vertical="top" shrinkToFit="1"/>
    </xf>
    <xf numFmtId="165" fontId="22" fillId="0" borderId="14" xfId="0" applyNumberFormat="1" applyFont="1" applyBorder="1" applyAlignment="1">
      <alignment horizontal="right" vertical="top" shrinkToFit="1"/>
    </xf>
    <xf numFmtId="165" fontId="27" fillId="9" borderId="15" xfId="0" applyNumberFormat="1" applyFont="1" applyFill="1" applyBorder="1" applyAlignment="1">
      <alignment horizontal="right" vertical="top" shrinkToFit="1"/>
    </xf>
    <xf numFmtId="3" fontId="22" fillId="0" borderId="15" xfId="0" applyNumberFormat="1" applyFont="1" applyBorder="1" applyAlignment="1">
      <alignment horizontal="center" vertical="top" shrinkToFit="1"/>
    </xf>
    <xf numFmtId="0" fontId="0" fillId="0" borderId="15" xfId="0" applyBorder="1" applyAlignment="1">
      <alignment horizontal="left" wrapText="1"/>
    </xf>
    <xf numFmtId="0" fontId="0" fillId="0" borderId="0" xfId="0" applyAlignment="1">
      <alignment horizontal="left" wrapText="1"/>
    </xf>
    <xf numFmtId="0" fontId="3" fillId="0" borderId="0" xfId="2" applyFill="1" applyAlignment="1">
      <alignment horizontal="center"/>
    </xf>
    <xf numFmtId="0" fontId="0" fillId="0" borderId="0" xfId="0" applyAlignment="1">
      <alignment horizontal="center"/>
    </xf>
    <xf numFmtId="0" fontId="2" fillId="0" borderId="0" xfId="0" applyFont="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0" xfId="0" applyFill="1" applyAlignment="1">
      <alignment horizontal="left"/>
    </xf>
    <xf numFmtId="0" fontId="2" fillId="4" borderId="0" xfId="0" applyFont="1" applyFill="1" applyAlignment="1">
      <alignment horizontal="center"/>
    </xf>
    <xf numFmtId="0" fontId="12" fillId="0" borderId="0" xfId="0" applyFont="1" applyAlignment="1">
      <alignment horizontal="center"/>
    </xf>
    <xf numFmtId="0" fontId="2" fillId="3" borderId="0" xfId="0" applyFont="1" applyFill="1" applyAlignment="1">
      <alignment horizontal="center"/>
    </xf>
    <xf numFmtId="0" fontId="0" fillId="0" borderId="0" xfId="0" applyAlignment="1">
      <alignment horizontal="right"/>
    </xf>
    <xf numFmtId="0" fontId="0" fillId="0" borderId="0" xfId="0" applyFill="1" applyAlignment="1">
      <alignment horizontal="center"/>
    </xf>
    <xf numFmtId="0" fontId="34" fillId="0" borderId="0" xfId="0" applyFont="1" applyAlignment="1">
      <alignment horizontal="left" vertical="top" wrapText="1"/>
    </xf>
    <xf numFmtId="0" fontId="0" fillId="0" borderId="0" xfId="0" applyAlignment="1">
      <alignment horizontal="left" wrapText="1"/>
    </xf>
    <xf numFmtId="0" fontId="29" fillId="0" borderId="0" xfId="0" applyFont="1" applyAlignment="1">
      <alignment horizontal="left" vertical="top" wrapText="1" indent="31"/>
    </xf>
    <xf numFmtId="0" fontId="29" fillId="0" borderId="19" xfId="0" applyFont="1" applyBorder="1" applyAlignment="1">
      <alignment horizontal="left" vertical="top" wrapText="1" indent="31"/>
    </xf>
    <xf numFmtId="165" fontId="31" fillId="7" borderId="13" xfId="0" applyNumberFormat="1" applyFont="1" applyFill="1" applyBorder="1" applyAlignment="1">
      <alignment horizontal="left" vertical="top" indent="2" shrinkToFit="1"/>
    </xf>
    <xf numFmtId="165" fontId="31" fillId="7" borderId="14" xfId="0" applyNumberFormat="1" applyFont="1" applyFill="1" applyBorder="1" applyAlignment="1">
      <alignment horizontal="left" vertical="top" indent="2" shrinkToFit="1"/>
    </xf>
    <xf numFmtId="165" fontId="28" fillId="9" borderId="13" xfId="0" applyNumberFormat="1" applyFont="1" applyFill="1" applyBorder="1" applyAlignment="1">
      <alignment horizontal="left" vertical="top" indent="2" shrinkToFit="1"/>
    </xf>
    <xf numFmtId="165" fontId="28" fillId="9" borderId="14" xfId="0" applyNumberFormat="1" applyFont="1" applyFill="1" applyBorder="1" applyAlignment="1">
      <alignment horizontal="left" vertical="top" indent="2" shrinkToFit="1"/>
    </xf>
    <xf numFmtId="165" fontId="31" fillId="0" borderId="13" xfId="0" applyNumberFormat="1" applyFont="1" applyBorder="1" applyAlignment="1">
      <alignment horizontal="left" vertical="top" indent="2" shrinkToFit="1"/>
    </xf>
    <xf numFmtId="165" fontId="31" fillId="0" borderId="14" xfId="0" applyNumberFormat="1" applyFont="1" applyBorder="1" applyAlignment="1">
      <alignment horizontal="left" vertical="top" indent="2" shrinkToFit="1"/>
    </xf>
    <xf numFmtId="0" fontId="32" fillId="0" borderId="0" xfId="0" applyFont="1" applyAlignment="1">
      <alignment horizontal="right" vertical="top" wrapText="1"/>
    </xf>
    <xf numFmtId="0" fontId="0" fillId="0" borderId="17" xfId="0" applyBorder="1" applyAlignment="1">
      <alignment horizontal="left" vertical="center" wrapText="1"/>
    </xf>
    <xf numFmtId="0" fontId="17" fillId="8" borderId="13" xfId="0" applyFont="1" applyFill="1" applyBorder="1" applyAlignment="1">
      <alignment horizontal="left" vertical="top" wrapText="1"/>
    </xf>
    <xf numFmtId="0" fontId="17" fillId="8" borderId="16" xfId="0" applyFont="1" applyFill="1" applyBorder="1" applyAlignment="1">
      <alignment horizontal="left" vertical="top" wrapText="1"/>
    </xf>
    <xf numFmtId="0" fontId="17" fillId="8" borderId="14" xfId="0" applyFont="1" applyFill="1" applyBorder="1" applyAlignment="1">
      <alignment horizontal="left" vertical="top"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24" fillId="0" borderId="17" xfId="0" applyFont="1" applyBorder="1" applyAlignment="1">
      <alignment horizontal="left" vertical="top" wrapText="1" indent="33"/>
    </xf>
    <xf numFmtId="0" fontId="24" fillId="0" borderId="18" xfId="0" applyFont="1" applyBorder="1" applyAlignment="1">
      <alignment horizontal="left" vertical="top" wrapText="1" indent="33"/>
    </xf>
    <xf numFmtId="165" fontId="26" fillId="7" borderId="13" xfId="0" applyNumberFormat="1" applyFont="1" applyFill="1" applyBorder="1" applyAlignment="1">
      <alignment horizontal="left" vertical="top" indent="3" shrinkToFit="1"/>
    </xf>
    <xf numFmtId="165" fontId="26" fillId="7" borderId="14" xfId="0" applyNumberFormat="1" applyFont="1" applyFill="1" applyBorder="1" applyAlignment="1">
      <alignment horizontal="left" vertical="top" indent="3" shrinkToFit="1"/>
    </xf>
    <xf numFmtId="165" fontId="26" fillId="0" borderId="13" xfId="0" applyNumberFormat="1" applyFont="1" applyBorder="1" applyAlignment="1">
      <alignment horizontal="left" vertical="top" indent="3" shrinkToFit="1"/>
    </xf>
    <xf numFmtId="165" fontId="26" fillId="0" borderId="14" xfId="0" applyNumberFormat="1" applyFont="1" applyBorder="1" applyAlignment="1">
      <alignment horizontal="left" vertical="top" indent="3" shrinkToFit="1"/>
    </xf>
    <xf numFmtId="0" fontId="24" fillId="0" borderId="16" xfId="0" applyFont="1" applyBorder="1" applyAlignment="1">
      <alignment horizontal="left" vertical="top" wrapText="1" indent="33"/>
    </xf>
    <xf numFmtId="0" fontId="24" fillId="0" borderId="14" xfId="0" applyFont="1" applyBorder="1" applyAlignment="1">
      <alignment horizontal="left" vertical="top" wrapText="1" indent="33"/>
    </xf>
    <xf numFmtId="165" fontId="26" fillId="0" borderId="13" xfId="0" applyNumberFormat="1" applyFont="1" applyBorder="1" applyAlignment="1">
      <alignment horizontal="left" vertical="top" indent="2" shrinkToFit="1"/>
    </xf>
    <xf numFmtId="165" fontId="26" fillId="0" borderId="14" xfId="0" applyNumberFormat="1" applyFont="1" applyBorder="1" applyAlignment="1">
      <alignment horizontal="left" vertical="top" indent="2" shrinkToFi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3" fillId="7" borderId="13" xfId="0" applyFont="1" applyFill="1" applyBorder="1" applyAlignment="1">
      <alignment horizontal="left" vertical="top" wrapText="1" indent="2"/>
    </xf>
    <xf numFmtId="0" fontId="13" fillId="7" borderId="14" xfId="0" applyFont="1" applyFill="1" applyBorder="1" applyAlignment="1">
      <alignment horizontal="left" vertical="top" wrapText="1" indent="2"/>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3" xfId="0" applyFont="1" applyBorder="1" applyAlignment="1">
      <alignment horizontal="left" vertical="top" wrapText="1" indent="2"/>
    </xf>
    <xf numFmtId="0" fontId="13" fillId="0" borderId="14" xfId="0" applyFont="1" applyBorder="1" applyAlignment="1">
      <alignment horizontal="left" vertical="top" wrapText="1" indent="2"/>
    </xf>
    <xf numFmtId="0" fontId="24" fillId="0" borderId="17" xfId="0" applyFont="1" applyBorder="1" applyAlignment="1">
      <alignment horizontal="right" vertical="top" wrapText="1"/>
    </xf>
    <xf numFmtId="165" fontId="26" fillId="7" borderId="16" xfId="0" applyNumberFormat="1" applyFont="1" applyFill="1" applyBorder="1" applyAlignment="1">
      <alignment horizontal="left" vertical="top" indent="3" shrinkToFit="1"/>
    </xf>
    <xf numFmtId="165" fontId="26" fillId="0" borderId="16" xfId="0" applyNumberFormat="1" applyFont="1" applyBorder="1" applyAlignment="1">
      <alignment horizontal="left" vertical="top" indent="3" shrinkToFi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9BB6F728-3C8B-403C-A131-BB375392DA3A}"/>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581025</xdr:colOff>
      <xdr:row>3</xdr:row>
      <xdr:rowOff>40005</xdr:rowOff>
    </xdr:to>
    <xdr:sp macro="" textlink="">
      <xdr:nvSpPr>
        <xdr:cNvPr id="2" name="TextBox 1">
          <a:hlinkClick xmlns:r="http://schemas.openxmlformats.org/officeDocument/2006/relationships" r:id="rId1"/>
          <a:extLst>
            <a:ext uri="{FF2B5EF4-FFF2-40B4-BE49-F238E27FC236}">
              <a16:creationId xmlns:a16="http://schemas.microsoft.com/office/drawing/2014/main" id="{27DC5ABF-E19E-4E50-A82A-2427C01B26EF}"/>
            </a:ext>
          </a:extLst>
        </xdr:cNvPr>
        <xdr:cNvSpPr txBox="1"/>
      </xdr:nvSpPr>
      <xdr:spPr>
        <a:xfrm>
          <a:off x="4640580" y="182880"/>
          <a:ext cx="119062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581025</xdr:colOff>
      <xdr:row>3</xdr:row>
      <xdr:rowOff>40005</xdr:rowOff>
    </xdr:to>
    <xdr:sp macro="" textlink="">
      <xdr:nvSpPr>
        <xdr:cNvPr id="2" name="TextBox 1">
          <a:hlinkClick xmlns:r="http://schemas.openxmlformats.org/officeDocument/2006/relationships" r:id="rId1"/>
          <a:extLst>
            <a:ext uri="{FF2B5EF4-FFF2-40B4-BE49-F238E27FC236}">
              <a16:creationId xmlns:a16="http://schemas.microsoft.com/office/drawing/2014/main" id="{EF1823E0-FCBC-4158-9F5F-C42B92C0D028}"/>
            </a:ext>
          </a:extLst>
        </xdr:cNvPr>
        <xdr:cNvSpPr txBox="1"/>
      </xdr:nvSpPr>
      <xdr:spPr>
        <a:xfrm>
          <a:off x="4673600" y="184150"/>
          <a:ext cx="1190625" cy="40830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581025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671DDDAA-F6FB-41F5-9479-360B1D5418C8}"/>
            </a:ext>
          </a:extLst>
        </xdr:cNvPr>
        <xdr:cNvSpPr txBox="1"/>
      </xdr:nvSpPr>
      <xdr:spPr>
        <a:xfrm>
          <a:off x="4320540" y="198120"/>
          <a:ext cx="119062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581025</xdr:colOff>
      <xdr:row>4</xdr:row>
      <xdr:rowOff>24765</xdr:rowOff>
    </xdr:to>
    <xdr:sp macro="" textlink="">
      <xdr:nvSpPr>
        <xdr:cNvPr id="2" name="TextBox 1">
          <a:hlinkClick xmlns:r="http://schemas.openxmlformats.org/officeDocument/2006/relationships" r:id="rId1"/>
          <a:extLst>
            <a:ext uri="{FF2B5EF4-FFF2-40B4-BE49-F238E27FC236}">
              <a16:creationId xmlns:a16="http://schemas.microsoft.com/office/drawing/2014/main" id="{3B353691-FF70-4510-9C5B-E9B0C3826269}"/>
            </a:ext>
          </a:extLst>
        </xdr:cNvPr>
        <xdr:cNvSpPr txBox="1"/>
      </xdr:nvSpPr>
      <xdr:spPr>
        <a:xfrm>
          <a:off x="4267200" y="396240"/>
          <a:ext cx="119062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A716DF66-FF82-40B4-B080-8262E9F4B8E5}"/>
            </a:ext>
          </a:extLst>
        </xdr:cNvPr>
        <xdr:cNvSpPr txBox="1"/>
      </xdr:nvSpPr>
      <xdr:spPr>
        <a:xfrm>
          <a:off x="4286250" y="196850"/>
          <a:ext cx="1190625" cy="40322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588010</xdr:colOff>
      <xdr:row>3</xdr:row>
      <xdr:rowOff>36830</xdr:rowOff>
    </xdr:to>
    <xdr:sp macro="" textlink="">
      <xdr:nvSpPr>
        <xdr:cNvPr id="2" name="TextBox 1">
          <a:hlinkClick xmlns:r="http://schemas.openxmlformats.org/officeDocument/2006/relationships" r:id="rId1"/>
          <a:extLst>
            <a:ext uri="{FF2B5EF4-FFF2-40B4-BE49-F238E27FC236}">
              <a16:creationId xmlns:a16="http://schemas.microsoft.com/office/drawing/2014/main" id="{19049594-77EB-43F7-A8C7-5F9F072E9F58}"/>
            </a:ext>
          </a:extLst>
        </xdr:cNvPr>
        <xdr:cNvSpPr txBox="1"/>
      </xdr:nvSpPr>
      <xdr:spPr>
        <a:xfrm>
          <a:off x="4314825" y="180975"/>
          <a:ext cx="1197610" cy="3987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581025</xdr:colOff>
      <xdr:row>4</xdr:row>
      <xdr:rowOff>24765</xdr:rowOff>
    </xdr:to>
    <xdr:sp macro="" textlink="">
      <xdr:nvSpPr>
        <xdr:cNvPr id="2" name="TextBox 1">
          <a:hlinkClick xmlns:r="http://schemas.openxmlformats.org/officeDocument/2006/relationships" r:id="rId1"/>
          <a:extLst>
            <a:ext uri="{FF2B5EF4-FFF2-40B4-BE49-F238E27FC236}">
              <a16:creationId xmlns:a16="http://schemas.microsoft.com/office/drawing/2014/main" id="{2AEC1341-F5C0-4ED4-9E7A-C104FB8FEED9}"/>
            </a:ext>
          </a:extLst>
        </xdr:cNvPr>
        <xdr:cNvSpPr txBox="1"/>
      </xdr:nvSpPr>
      <xdr:spPr>
        <a:xfrm>
          <a:off x="4267200" y="393700"/>
          <a:ext cx="175577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581025</xdr:colOff>
      <xdr:row>4</xdr:row>
      <xdr:rowOff>24765</xdr:rowOff>
    </xdr:to>
    <xdr:sp macro="" textlink="">
      <xdr:nvSpPr>
        <xdr:cNvPr id="2" name="TextBox 1">
          <a:hlinkClick xmlns:r="http://schemas.openxmlformats.org/officeDocument/2006/relationships" r:id="rId1"/>
          <a:extLst>
            <a:ext uri="{FF2B5EF4-FFF2-40B4-BE49-F238E27FC236}">
              <a16:creationId xmlns:a16="http://schemas.microsoft.com/office/drawing/2014/main" id="{4164CBB3-28A4-4103-83DD-D578BC206214}"/>
            </a:ext>
          </a:extLst>
        </xdr:cNvPr>
        <xdr:cNvSpPr txBox="1"/>
      </xdr:nvSpPr>
      <xdr:spPr>
        <a:xfrm>
          <a:off x="4267200" y="393700"/>
          <a:ext cx="175577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481DE6C3-234E-4154-BE94-0591602DE5E1}"/>
            </a:ext>
          </a:extLst>
        </xdr:cNvPr>
        <xdr:cNvSpPr txBox="1"/>
      </xdr:nvSpPr>
      <xdr:spPr>
        <a:xfrm>
          <a:off x="6584950" y="196850"/>
          <a:ext cx="1190625" cy="40322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2EF6BECD-7777-4217-B004-9A4692C024A3}"/>
            </a:ext>
          </a:extLst>
        </xdr:cNvPr>
        <xdr:cNvSpPr txBox="1"/>
      </xdr:nvSpPr>
      <xdr:spPr>
        <a:xfrm>
          <a:off x="6584950" y="196850"/>
          <a:ext cx="1190625" cy="40322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85725</xdr:colOff>
      <xdr:row>1</xdr:row>
      <xdr:rowOff>19050</xdr:rowOff>
    </xdr:from>
    <xdr:ext cx="6629400" cy="2159053"/>
    <xdr:sp macro="" textlink="">
      <xdr:nvSpPr>
        <xdr:cNvPr id="2" name="TextBox 1">
          <a:extLst>
            <a:ext uri="{FF2B5EF4-FFF2-40B4-BE49-F238E27FC236}">
              <a16:creationId xmlns:a16="http://schemas.microsoft.com/office/drawing/2014/main" id="{9F446A23-5C10-49DE-8838-CB1DD38A05C6}"/>
            </a:ext>
          </a:extLst>
        </xdr:cNvPr>
        <xdr:cNvSpPr txBox="1"/>
      </xdr:nvSpPr>
      <xdr:spPr>
        <a:xfrm>
          <a:off x="9686925" y="257175"/>
          <a:ext cx="6629400" cy="2159053"/>
        </a:xfrm>
        <a:prstGeom prst="rect">
          <a:avLst/>
        </a:prstGeom>
        <a:solidFill>
          <a:sysClr val="window" lastClr="FFFFFF"/>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sng">
              <a:solidFill>
                <a:schemeClr val="tx1"/>
              </a:solidFill>
              <a:effectLst/>
              <a:latin typeface="+mn-lt"/>
              <a:ea typeface="+mn-ea"/>
              <a:cs typeface="+mn-cs"/>
            </a:rPr>
            <a:t>Bid Tabulations Disclaimer: </a:t>
          </a:r>
          <a:r>
            <a:rPr lang="en-US" sz="1100" b="0" i="1">
              <a:solidFill>
                <a:schemeClr val="tx1"/>
              </a:solidFill>
              <a:effectLst/>
              <a:latin typeface="+mn-lt"/>
              <a:ea typeface="+mn-ea"/>
              <a:cs typeface="+mn-cs"/>
            </a:rPr>
            <a:t>These spreadsheets include Bid Tabulations for various airport improvement projects that were received within the 2021 calendar year.  The Bid Tabulations were collected from airport consultants and do not represent all airport improvement projects conducted in the State during each calendar year. The Bid Tabulations shall serve as historical record only.  The Aeronautics Division makes no commitment or guarantee that estimates based on these historical prices will suffice as the Engineer’s Estimate nor result in award of any contract.  </a:t>
          </a:r>
        </a:p>
        <a:p>
          <a:endParaRPr lang="en-US" sz="1100" b="0" i="0">
            <a:solidFill>
              <a:schemeClr val="tx1"/>
            </a:solidFill>
            <a:effectLst/>
            <a:latin typeface="+mn-lt"/>
            <a:ea typeface="+mn-ea"/>
            <a:cs typeface="+mn-cs"/>
          </a:endParaRPr>
        </a:p>
        <a:p>
          <a:r>
            <a:rPr lang="en-US" sz="1100" b="0" i="1">
              <a:solidFill>
                <a:schemeClr val="tx1"/>
              </a:solidFill>
              <a:effectLst/>
              <a:latin typeface="+mn-lt"/>
              <a:ea typeface="+mn-ea"/>
              <a:cs typeface="+mn-cs"/>
            </a:rPr>
            <a:t>Unit prices are specific to each contract and can vary widely depending on various factors.  When developing an Opinion of Probable Cost for a project, it is recommended to develop cost-based estimates which include all costs for material, labor, supplies, equipment, subcontracts, overhead, markup, contract bonding, permitting, and taxes which are reasonably required to complete the work.</a:t>
          </a:r>
          <a:endParaRPr lang="en-US" sz="1100" b="0" i="0">
            <a:solidFill>
              <a:schemeClr val="tx1"/>
            </a:solidFill>
            <a:effectLst/>
            <a:latin typeface="+mn-lt"/>
            <a:ea typeface="+mn-ea"/>
            <a:cs typeface="+mn-cs"/>
          </a:endParaRPr>
        </a:p>
        <a:p>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0</xdr:colOff>
      <xdr:row>4</xdr:row>
      <xdr:rowOff>36830</xdr:rowOff>
    </xdr:to>
    <xdr:sp macro="" textlink="">
      <xdr:nvSpPr>
        <xdr:cNvPr id="6" name="TextBox 5">
          <a:hlinkClick xmlns:r="http://schemas.openxmlformats.org/officeDocument/2006/relationships" r:id="rId1"/>
          <a:extLst>
            <a:ext uri="{FF2B5EF4-FFF2-40B4-BE49-F238E27FC236}">
              <a16:creationId xmlns:a16="http://schemas.microsoft.com/office/drawing/2014/main" id="{C79BE5BC-C3C4-4897-B4ED-1B11BFB163E4}"/>
            </a:ext>
          </a:extLst>
        </xdr:cNvPr>
        <xdr:cNvSpPr txBox="1"/>
      </xdr:nvSpPr>
      <xdr:spPr>
        <a:xfrm>
          <a:off x="4314825" y="361950"/>
          <a:ext cx="1197610" cy="3987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588010</xdr:colOff>
      <xdr:row>4</xdr:row>
      <xdr:rowOff>36830</xdr:rowOff>
    </xdr:to>
    <xdr:sp macro="" textlink="">
      <xdr:nvSpPr>
        <xdr:cNvPr id="5" name="TextBox 4">
          <a:hlinkClick xmlns:r="http://schemas.openxmlformats.org/officeDocument/2006/relationships" r:id="rId1"/>
          <a:extLst>
            <a:ext uri="{FF2B5EF4-FFF2-40B4-BE49-F238E27FC236}">
              <a16:creationId xmlns:a16="http://schemas.microsoft.com/office/drawing/2014/main" id="{9779E331-11B8-43DD-8AE6-8C585F5E577E}"/>
            </a:ext>
          </a:extLst>
        </xdr:cNvPr>
        <xdr:cNvSpPr txBox="1"/>
      </xdr:nvSpPr>
      <xdr:spPr>
        <a:xfrm>
          <a:off x="8686800" y="361950"/>
          <a:ext cx="1197610" cy="3987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581025</xdr:colOff>
      <xdr:row>0</xdr:row>
      <xdr:rowOff>161925</xdr:rowOff>
    </xdr:from>
    <xdr:to>
      <xdr:col>7</xdr:col>
      <xdr:colOff>559435</xdr:colOff>
      <xdr:row>3</xdr:row>
      <xdr:rowOff>17780</xdr:rowOff>
    </xdr:to>
    <xdr:sp macro="" textlink="">
      <xdr:nvSpPr>
        <xdr:cNvPr id="3" name="TextBox 2">
          <a:hlinkClick xmlns:r="http://schemas.openxmlformats.org/officeDocument/2006/relationships" r:id="rId1"/>
          <a:extLst>
            <a:ext uri="{FF2B5EF4-FFF2-40B4-BE49-F238E27FC236}">
              <a16:creationId xmlns:a16="http://schemas.microsoft.com/office/drawing/2014/main" id="{36CB7C67-F847-42F5-B9BB-137E93843366}"/>
            </a:ext>
          </a:extLst>
        </xdr:cNvPr>
        <xdr:cNvSpPr txBox="1"/>
      </xdr:nvSpPr>
      <xdr:spPr>
        <a:xfrm>
          <a:off x="6248400" y="161925"/>
          <a:ext cx="1197610" cy="3987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581025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544B24BA-A63C-4D7F-98BD-8CA31E28C18D}"/>
            </a:ext>
          </a:extLst>
        </xdr:cNvPr>
        <xdr:cNvSpPr txBox="1"/>
      </xdr:nvSpPr>
      <xdr:spPr>
        <a:xfrm>
          <a:off x="43053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CD5D1565-3E70-4E0B-8101-2B4E1E99E75A}"/>
            </a:ext>
          </a:extLst>
        </xdr:cNvPr>
        <xdr:cNvSpPr txBox="1"/>
      </xdr:nvSpPr>
      <xdr:spPr>
        <a:xfrm>
          <a:off x="6391275" y="200025"/>
          <a:ext cx="170497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581025</xdr:colOff>
      <xdr:row>4</xdr:row>
      <xdr:rowOff>24765</xdr:rowOff>
    </xdr:to>
    <xdr:sp macro="" textlink="">
      <xdr:nvSpPr>
        <xdr:cNvPr id="3" name="TextBox 2">
          <a:hlinkClick xmlns:r="http://schemas.openxmlformats.org/officeDocument/2006/relationships" r:id="rId1"/>
          <a:extLst>
            <a:ext uri="{FF2B5EF4-FFF2-40B4-BE49-F238E27FC236}">
              <a16:creationId xmlns:a16="http://schemas.microsoft.com/office/drawing/2014/main" id="{2F9F54C2-711E-46CE-8DB7-BF542ED28987}"/>
            </a:ext>
          </a:extLst>
        </xdr:cNvPr>
        <xdr:cNvSpPr txBox="1"/>
      </xdr:nvSpPr>
      <xdr:spPr>
        <a:xfrm>
          <a:off x="4286250" y="406400"/>
          <a:ext cx="1193800" cy="42164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0</xdr:colOff>
      <xdr:row>2</xdr:row>
      <xdr:rowOff>0</xdr:rowOff>
    </xdr:from>
    <xdr:to>
      <xdr:col>9</xdr:col>
      <xdr:colOff>581025</xdr:colOff>
      <xdr:row>4</xdr:row>
      <xdr:rowOff>24765</xdr:rowOff>
    </xdr:to>
    <xdr:sp macro="" textlink="">
      <xdr:nvSpPr>
        <xdr:cNvPr id="4" name="TextBox 3">
          <a:hlinkClick xmlns:r="http://schemas.openxmlformats.org/officeDocument/2006/relationships" r:id="rId1"/>
          <a:extLst>
            <a:ext uri="{FF2B5EF4-FFF2-40B4-BE49-F238E27FC236}">
              <a16:creationId xmlns:a16="http://schemas.microsoft.com/office/drawing/2014/main" id="{80FFEC20-BD6B-4D43-8615-A4065A08FFF4}"/>
            </a:ext>
          </a:extLst>
        </xdr:cNvPr>
        <xdr:cNvSpPr txBox="1"/>
      </xdr:nvSpPr>
      <xdr:spPr>
        <a:xfrm>
          <a:off x="4286250" y="406400"/>
          <a:ext cx="1803400" cy="42164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0</xdr:colOff>
      <xdr:row>2</xdr:row>
      <xdr:rowOff>0</xdr:rowOff>
    </xdr:from>
    <xdr:to>
      <xdr:col>9</xdr:col>
      <xdr:colOff>581025</xdr:colOff>
      <xdr:row>4</xdr:row>
      <xdr:rowOff>24765</xdr:rowOff>
    </xdr:to>
    <xdr:sp macro="" textlink="">
      <xdr:nvSpPr>
        <xdr:cNvPr id="3" name="TextBox 2">
          <a:hlinkClick xmlns:r="http://schemas.openxmlformats.org/officeDocument/2006/relationships" r:id="rId1"/>
          <a:extLst>
            <a:ext uri="{FF2B5EF4-FFF2-40B4-BE49-F238E27FC236}">
              <a16:creationId xmlns:a16="http://schemas.microsoft.com/office/drawing/2014/main" id="{DF35F69C-3A15-4EDC-AE7E-D1F4CC197EB8}"/>
            </a:ext>
          </a:extLst>
        </xdr:cNvPr>
        <xdr:cNvSpPr txBox="1"/>
      </xdr:nvSpPr>
      <xdr:spPr>
        <a:xfrm>
          <a:off x="4400550" y="406400"/>
          <a:ext cx="2813050" cy="42164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207645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C998E96B-1642-4C52-930E-483DDC6050AF}"/>
            </a:ext>
          </a:extLst>
        </xdr:cNvPr>
        <xdr:cNvSpPr txBox="1"/>
      </xdr:nvSpPr>
      <xdr:spPr>
        <a:xfrm>
          <a:off x="5438775" y="200025"/>
          <a:ext cx="950595" cy="40640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oneCellAnchor>
    <xdr:from>
      <xdr:col>0</xdr:col>
      <xdr:colOff>0</xdr:colOff>
      <xdr:row>133</xdr:row>
      <xdr:rowOff>1016</xdr:rowOff>
    </xdr:from>
    <xdr:ext cx="3843654" cy="154305"/>
    <xdr:sp macro="" textlink="">
      <xdr:nvSpPr>
        <xdr:cNvPr id="3" name="Shape 3">
          <a:extLst>
            <a:ext uri="{FF2B5EF4-FFF2-40B4-BE49-F238E27FC236}">
              <a16:creationId xmlns:a16="http://schemas.microsoft.com/office/drawing/2014/main" id="{3EAD0338-74FE-4B5F-B3CC-1897F9F9DF15}"/>
            </a:ext>
          </a:extLst>
        </xdr:cNvPr>
        <xdr:cNvSpPr/>
      </xdr:nvSpPr>
      <xdr:spPr>
        <a:xfrm>
          <a:off x="0" y="24184991"/>
          <a:ext cx="3843654" cy="154305"/>
        </a:xfrm>
        <a:custGeom>
          <a:avLst/>
          <a:gdLst/>
          <a:ahLst/>
          <a:cxnLst/>
          <a:rect l="0" t="0" r="0" b="0"/>
          <a:pathLst>
            <a:path w="3843654" h="154305">
              <a:moveTo>
                <a:pt x="3843528" y="0"/>
              </a:moveTo>
              <a:lnTo>
                <a:pt x="0" y="0"/>
              </a:lnTo>
              <a:lnTo>
                <a:pt x="0" y="153923"/>
              </a:lnTo>
              <a:lnTo>
                <a:pt x="3843528" y="153923"/>
              </a:lnTo>
              <a:lnTo>
                <a:pt x="3843528" y="0"/>
              </a:lnTo>
              <a:close/>
            </a:path>
          </a:pathLst>
        </a:custGeom>
        <a:solidFill>
          <a:srgbClr val="FFC6CE">
            <a:alpha val="50000"/>
          </a:srgbClr>
        </a:solidFill>
      </xdr:spPr>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581025</xdr:colOff>
      <xdr:row>3</xdr:row>
      <xdr:rowOff>40005</xdr:rowOff>
    </xdr:to>
    <xdr:sp macro="" textlink="">
      <xdr:nvSpPr>
        <xdr:cNvPr id="2" name="TextBox 1">
          <a:hlinkClick xmlns:r="http://schemas.openxmlformats.org/officeDocument/2006/relationships" r:id="rId1"/>
          <a:extLst>
            <a:ext uri="{FF2B5EF4-FFF2-40B4-BE49-F238E27FC236}">
              <a16:creationId xmlns:a16="http://schemas.microsoft.com/office/drawing/2014/main" id="{33880C7F-4A42-40E0-B324-D2F8D2FD2961}"/>
            </a:ext>
          </a:extLst>
        </xdr:cNvPr>
        <xdr:cNvSpPr txBox="1"/>
      </xdr:nvSpPr>
      <xdr:spPr>
        <a:xfrm>
          <a:off x="7823200" y="184150"/>
          <a:ext cx="581025" cy="40830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0</xdr:colOff>
      <xdr:row>4</xdr:row>
      <xdr:rowOff>36830</xdr:rowOff>
    </xdr:to>
    <xdr:sp macro="" textlink="">
      <xdr:nvSpPr>
        <xdr:cNvPr id="2" name="TextBox 1">
          <a:hlinkClick xmlns:r="http://schemas.openxmlformats.org/officeDocument/2006/relationships" r:id="rId1"/>
          <a:extLst>
            <a:ext uri="{FF2B5EF4-FFF2-40B4-BE49-F238E27FC236}">
              <a16:creationId xmlns:a16="http://schemas.microsoft.com/office/drawing/2014/main" id="{FDE456C0-489C-4875-B5B1-F6DF3023EE58}"/>
            </a:ext>
          </a:extLst>
        </xdr:cNvPr>
        <xdr:cNvSpPr txBox="1"/>
      </xdr:nvSpPr>
      <xdr:spPr>
        <a:xfrm>
          <a:off x="4356100" y="368300"/>
          <a:ext cx="1085850" cy="40513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375285</xdr:colOff>
      <xdr:row>3</xdr:row>
      <xdr:rowOff>40005</xdr:rowOff>
    </xdr:to>
    <xdr:sp macro="" textlink="">
      <xdr:nvSpPr>
        <xdr:cNvPr id="5" name="TextBox 4">
          <a:hlinkClick xmlns:r="http://schemas.openxmlformats.org/officeDocument/2006/relationships" r:id="rId1"/>
          <a:extLst>
            <a:ext uri="{FF2B5EF4-FFF2-40B4-BE49-F238E27FC236}">
              <a16:creationId xmlns:a16="http://schemas.microsoft.com/office/drawing/2014/main" id="{423A9CD5-6434-4D77-83A1-B3728F4C6474}"/>
            </a:ext>
          </a:extLst>
        </xdr:cNvPr>
        <xdr:cNvSpPr txBox="1"/>
      </xdr:nvSpPr>
      <xdr:spPr>
        <a:xfrm>
          <a:off x="4457700" y="182880"/>
          <a:ext cx="119062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207645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8FAC01BD-9796-438B-88F1-4864FA5E1D18}"/>
            </a:ext>
          </a:extLst>
        </xdr:cNvPr>
        <xdr:cNvSpPr txBox="1"/>
      </xdr:nvSpPr>
      <xdr:spPr>
        <a:xfrm>
          <a:off x="4320540" y="198120"/>
          <a:ext cx="119062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581025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A6F6DB9-E6D5-44C1-BE3F-FA16E33B7DA2}"/>
            </a:ext>
          </a:extLst>
        </xdr:cNvPr>
        <xdr:cNvSpPr txBox="1"/>
      </xdr:nvSpPr>
      <xdr:spPr>
        <a:xfrm>
          <a:off x="4320540" y="198120"/>
          <a:ext cx="119062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581025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CD62AF33-BAE2-43BC-8D12-8B8C3522282A}"/>
            </a:ext>
          </a:extLst>
        </xdr:cNvPr>
        <xdr:cNvSpPr txBox="1"/>
      </xdr:nvSpPr>
      <xdr:spPr>
        <a:xfrm>
          <a:off x="4267200" y="198120"/>
          <a:ext cx="119062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260985</xdr:colOff>
      <xdr:row>3</xdr:row>
      <xdr:rowOff>40005</xdr:rowOff>
    </xdr:to>
    <xdr:sp macro="" textlink="">
      <xdr:nvSpPr>
        <xdr:cNvPr id="3" name="TextBox 2">
          <a:hlinkClick xmlns:r="http://schemas.openxmlformats.org/officeDocument/2006/relationships" r:id="rId1"/>
          <a:extLst>
            <a:ext uri="{FF2B5EF4-FFF2-40B4-BE49-F238E27FC236}">
              <a16:creationId xmlns:a16="http://schemas.microsoft.com/office/drawing/2014/main" id="{A2367004-8BA9-4EB2-A80C-6B4C58470853}"/>
            </a:ext>
          </a:extLst>
        </xdr:cNvPr>
        <xdr:cNvSpPr txBox="1"/>
      </xdr:nvSpPr>
      <xdr:spPr>
        <a:xfrm>
          <a:off x="4587240" y="182880"/>
          <a:ext cx="119062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gineering/Aeronautics_Project_Bid_Tabulations/2020%20Bid%20Tabulations%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T"/>
      <sheetName val="DATA"/>
      <sheetName val="XNX"/>
      <sheetName val="M29"/>
      <sheetName val="MBT"/>
      <sheetName val="MKL"/>
      <sheetName val="MQY"/>
      <sheetName val="TRI"/>
      <sheetName val="THA"/>
      <sheetName val="UCY"/>
      <sheetName val="XNX(2)"/>
      <sheetName val="PVE"/>
      <sheetName val="RNC"/>
      <sheetName val="PHT(1)"/>
      <sheetName val="GZS"/>
      <sheetName val="PHT(2)"/>
      <sheetName val="MNV"/>
      <sheetName val="M02"/>
      <sheetName val="JAU"/>
    </sheetNames>
    <sheetDataSet>
      <sheetData sheetId="0" refreshError="1">
        <row r="2">
          <cell r="D2" t="str">
            <v>Water and Sewer Improvements</v>
          </cell>
          <cell r="E2"/>
        </row>
      </sheetData>
      <sheetData sheetId="1" refreshError="1"/>
      <sheetData sheetId="2" refreshError="1">
        <row r="2">
          <cell r="A2" t="str">
            <v>0A3</v>
          </cell>
          <cell r="B2" t="str">
            <v>Dekalb</v>
          </cell>
          <cell r="C2" t="str">
            <v>Smithville</v>
          </cell>
          <cell r="D2" t="str">
            <v>Smithville Municipal</v>
          </cell>
          <cell r="E2" t="str">
            <v>Middle</v>
          </cell>
        </row>
        <row r="3">
          <cell r="A3" t="str">
            <v>0A4</v>
          </cell>
          <cell r="B3" t="str">
            <v>Washington</v>
          </cell>
          <cell r="C3" t="str">
            <v>Johnson City</v>
          </cell>
          <cell r="D3" t="str">
            <v>Johnson City</v>
          </cell>
          <cell r="E3" t="str">
            <v>East</v>
          </cell>
        </row>
        <row r="4">
          <cell r="A4" t="str">
            <v>0A9</v>
          </cell>
          <cell r="B4" t="str">
            <v>Carter</v>
          </cell>
          <cell r="C4" t="str">
            <v>Elizabethton</v>
          </cell>
          <cell r="D4" t="str">
            <v>Elizabethton Municipal</v>
          </cell>
          <cell r="E4" t="str">
            <v>East</v>
          </cell>
        </row>
        <row r="5">
          <cell r="A5" t="str">
            <v>0M2</v>
          </cell>
          <cell r="B5" t="str">
            <v>Lake</v>
          </cell>
          <cell r="C5" t="str">
            <v>Tiptonville</v>
          </cell>
          <cell r="D5" t="str">
            <v>Reelfoot Lake</v>
          </cell>
          <cell r="E5" t="str">
            <v>West</v>
          </cell>
        </row>
        <row r="6">
          <cell r="A6" t="str">
            <v>0M3</v>
          </cell>
          <cell r="B6" t="str">
            <v>Lewis</v>
          </cell>
          <cell r="C6" t="str">
            <v>Hohenwald</v>
          </cell>
          <cell r="D6" t="str">
            <v>John A. Baker Field</v>
          </cell>
          <cell r="E6" t="str">
            <v>Middle</v>
          </cell>
        </row>
        <row r="7">
          <cell r="A7" t="str">
            <v>0M4</v>
          </cell>
          <cell r="B7" t="str">
            <v>Benton</v>
          </cell>
          <cell r="C7" t="str">
            <v>Camden</v>
          </cell>
          <cell r="D7" t="str">
            <v>Benton County</v>
          </cell>
          <cell r="E7" t="str">
            <v>West</v>
          </cell>
        </row>
        <row r="8">
          <cell r="A8" t="str">
            <v>0M5</v>
          </cell>
          <cell r="B8" t="str">
            <v>Humphreys</v>
          </cell>
          <cell r="C8" t="str">
            <v>Waverly</v>
          </cell>
          <cell r="D8" t="str">
            <v>Humphreys County</v>
          </cell>
          <cell r="E8" t="str">
            <v>Middle</v>
          </cell>
        </row>
        <row r="9">
          <cell r="A9" t="str">
            <v>1A0</v>
          </cell>
          <cell r="B9" t="str">
            <v>Hamilton</v>
          </cell>
          <cell r="C9" t="str">
            <v>Chattanooga</v>
          </cell>
          <cell r="D9" t="str">
            <v>Dallas Bay Skypark</v>
          </cell>
          <cell r="E9" t="str">
            <v>East</v>
          </cell>
        </row>
        <row r="10">
          <cell r="A10" t="str">
            <v>1A3</v>
          </cell>
          <cell r="B10" t="str">
            <v>Polk</v>
          </cell>
          <cell r="C10" t="str">
            <v>Copperhill</v>
          </cell>
          <cell r="D10" t="str">
            <v>Martin Campbell Field</v>
          </cell>
          <cell r="E10" t="str">
            <v>East</v>
          </cell>
        </row>
        <row r="11">
          <cell r="A11" t="str">
            <v>1A7</v>
          </cell>
          <cell r="B11" t="str">
            <v>Jackson</v>
          </cell>
          <cell r="C11" t="str">
            <v>Gainesboro</v>
          </cell>
          <cell r="D11" t="str">
            <v>Jackson County</v>
          </cell>
          <cell r="E11" t="str">
            <v>Middle</v>
          </cell>
        </row>
        <row r="12">
          <cell r="A12" t="str">
            <v>1M5</v>
          </cell>
          <cell r="B12" t="str">
            <v>Sumner</v>
          </cell>
          <cell r="C12" t="str">
            <v>Portland</v>
          </cell>
          <cell r="D12" t="str">
            <v>Portland Municipal</v>
          </cell>
          <cell r="E12" t="str">
            <v>Middle</v>
          </cell>
        </row>
        <row r="13">
          <cell r="A13" t="str">
            <v>2A0</v>
          </cell>
          <cell r="B13" t="str">
            <v>Rhea</v>
          </cell>
          <cell r="C13" t="str">
            <v>Dayton</v>
          </cell>
          <cell r="D13" t="str">
            <v>Mark Anton Airport</v>
          </cell>
          <cell r="E13" t="str">
            <v>East</v>
          </cell>
        </row>
        <row r="14">
          <cell r="A14" t="str">
            <v>2A1</v>
          </cell>
          <cell r="B14" t="str">
            <v>Fentress</v>
          </cell>
          <cell r="C14" t="str">
            <v>Jamestown</v>
          </cell>
          <cell r="D14" t="str">
            <v>Jamestown Municipal</v>
          </cell>
          <cell r="E14" t="str">
            <v>Middle</v>
          </cell>
        </row>
        <row r="15">
          <cell r="A15" t="str">
            <v>2M2</v>
          </cell>
          <cell r="B15" t="str">
            <v>Lawrence</v>
          </cell>
          <cell r="C15" t="str">
            <v>Lawrenceburg</v>
          </cell>
          <cell r="D15" t="str">
            <v>Lawrenceburg-Lawrence County</v>
          </cell>
          <cell r="E15" t="str">
            <v>Middle</v>
          </cell>
        </row>
        <row r="16">
          <cell r="A16" t="str">
            <v>2M8</v>
          </cell>
          <cell r="B16" t="str">
            <v>Shelby</v>
          </cell>
          <cell r="C16" t="str">
            <v>Millington</v>
          </cell>
          <cell r="D16" t="str">
            <v>Charles W. Baker</v>
          </cell>
          <cell r="E16" t="str">
            <v>West</v>
          </cell>
        </row>
        <row r="17">
          <cell r="A17" t="str">
            <v>3A2</v>
          </cell>
          <cell r="B17" t="str">
            <v>Claiborne</v>
          </cell>
          <cell r="C17" t="str">
            <v>Tazewell</v>
          </cell>
          <cell r="D17" t="str">
            <v>New Tazewell Municipal</v>
          </cell>
          <cell r="E17" t="str">
            <v>East</v>
          </cell>
        </row>
        <row r="18">
          <cell r="A18" t="str">
            <v>3M7</v>
          </cell>
          <cell r="B18" t="str">
            <v>Macon</v>
          </cell>
          <cell r="C18" t="str">
            <v>Lafayette</v>
          </cell>
          <cell r="D18" t="str">
            <v>Lafayette Municipal</v>
          </cell>
          <cell r="E18" t="str">
            <v>Middle</v>
          </cell>
        </row>
        <row r="19">
          <cell r="A19" t="str">
            <v>50M</v>
          </cell>
          <cell r="B19" t="str">
            <v>Bedford</v>
          </cell>
          <cell r="C19" t="str">
            <v>Eagleville</v>
          </cell>
          <cell r="D19" t="str">
            <v>Puckett</v>
          </cell>
          <cell r="E19" t="str">
            <v>Middle</v>
          </cell>
        </row>
        <row r="20">
          <cell r="A20" t="str">
            <v>54M</v>
          </cell>
          <cell r="B20" t="str">
            <v>Fayette</v>
          </cell>
          <cell r="C20" t="str">
            <v>Rossville</v>
          </cell>
          <cell r="D20" t="str">
            <v>Wolf River</v>
          </cell>
          <cell r="E20" t="str">
            <v>West</v>
          </cell>
        </row>
        <row r="21">
          <cell r="A21" t="str">
            <v>6A4</v>
          </cell>
          <cell r="B21" t="str">
            <v>Johnson</v>
          </cell>
          <cell r="C21" t="str">
            <v>Mountain City</v>
          </cell>
          <cell r="D21" t="str">
            <v>Johnson County</v>
          </cell>
          <cell r="E21" t="str">
            <v>East</v>
          </cell>
        </row>
        <row r="22">
          <cell r="A22" t="str">
            <v>8A3</v>
          </cell>
          <cell r="B22" t="str">
            <v>Overton</v>
          </cell>
          <cell r="C22" t="str">
            <v>Livingston</v>
          </cell>
          <cell r="D22" t="str">
            <v>Livingston Municipal</v>
          </cell>
          <cell r="E22" t="str">
            <v>Middle</v>
          </cell>
        </row>
        <row r="23">
          <cell r="A23" t="str">
            <v>92A</v>
          </cell>
          <cell r="B23" t="str">
            <v>Polk</v>
          </cell>
          <cell r="C23" t="str">
            <v>Benton</v>
          </cell>
          <cell r="D23" t="str">
            <v>Chilhowee Gliderport</v>
          </cell>
          <cell r="E23" t="str">
            <v>East</v>
          </cell>
        </row>
        <row r="24">
          <cell r="A24" t="str">
            <v>APT</v>
          </cell>
          <cell r="B24" t="str">
            <v>Marion</v>
          </cell>
          <cell r="C24" t="str">
            <v>Jasper</v>
          </cell>
          <cell r="D24" t="str">
            <v>Marion County-Brown Field</v>
          </cell>
          <cell r="E24" t="str">
            <v>East</v>
          </cell>
        </row>
        <row r="25">
          <cell r="A25" t="str">
            <v>BGF</v>
          </cell>
          <cell r="B25" t="str">
            <v>Franklin</v>
          </cell>
          <cell r="C25" t="str">
            <v>Winchester</v>
          </cell>
          <cell r="D25" t="str">
            <v>Winchester Municipal</v>
          </cell>
          <cell r="E25" t="str">
            <v>Middle</v>
          </cell>
        </row>
        <row r="26">
          <cell r="A26" t="str">
            <v>BNA</v>
          </cell>
          <cell r="B26" t="str">
            <v>Davidson</v>
          </cell>
          <cell r="C26" t="str">
            <v>Nashville</v>
          </cell>
          <cell r="D26" t="str">
            <v>Nashville International</v>
          </cell>
          <cell r="E26" t="str">
            <v>Middle</v>
          </cell>
        </row>
        <row r="27">
          <cell r="A27" t="str">
            <v>CHA</v>
          </cell>
          <cell r="B27" t="str">
            <v>Hamilton</v>
          </cell>
          <cell r="C27" t="str">
            <v>Chattanooga</v>
          </cell>
          <cell r="D27" t="str">
            <v>Lovell Field</v>
          </cell>
          <cell r="E27" t="str">
            <v>East</v>
          </cell>
        </row>
        <row r="28">
          <cell r="A28" t="str">
            <v>CKV</v>
          </cell>
          <cell r="B28" t="str">
            <v>Montgomery</v>
          </cell>
          <cell r="C28" t="str">
            <v>Clarksville</v>
          </cell>
          <cell r="D28" t="str">
            <v>Outlaw Field</v>
          </cell>
          <cell r="E28" t="str">
            <v>Middle</v>
          </cell>
        </row>
        <row r="29">
          <cell r="A29" t="str">
            <v>CSV</v>
          </cell>
          <cell r="B29" t="str">
            <v>Cumberland</v>
          </cell>
          <cell r="C29" t="str">
            <v>Crossville</v>
          </cell>
          <cell r="D29" t="str">
            <v>Crossville Memorial-Whitson Field</v>
          </cell>
          <cell r="E29" t="str">
            <v>East</v>
          </cell>
        </row>
        <row r="30">
          <cell r="A30" t="str">
            <v>DKX</v>
          </cell>
          <cell r="B30" t="str">
            <v>Knox</v>
          </cell>
          <cell r="C30" t="str">
            <v>Knoxville</v>
          </cell>
          <cell r="D30" t="str">
            <v>Knoxville Downtown Island</v>
          </cell>
          <cell r="E30" t="str">
            <v>East</v>
          </cell>
        </row>
        <row r="31">
          <cell r="A31" t="str">
            <v>DYR</v>
          </cell>
          <cell r="B31" t="str">
            <v>Dyer</v>
          </cell>
          <cell r="C31" t="str">
            <v>Dyersburg</v>
          </cell>
          <cell r="D31" t="str">
            <v>Dyersburg Regional Airport</v>
          </cell>
          <cell r="E31" t="str">
            <v>West</v>
          </cell>
        </row>
        <row r="32">
          <cell r="A32" t="str">
            <v>FGU</v>
          </cell>
          <cell r="B32" t="str">
            <v>Hamilton</v>
          </cell>
          <cell r="C32" t="str">
            <v>Collegedale</v>
          </cell>
          <cell r="D32" t="str">
            <v>Collegedale Municipal</v>
          </cell>
          <cell r="E32" t="str">
            <v>East</v>
          </cell>
        </row>
        <row r="33">
          <cell r="A33" t="str">
            <v>FYE</v>
          </cell>
          <cell r="B33" t="str">
            <v>Fayette</v>
          </cell>
          <cell r="C33" t="str">
            <v>Somerville</v>
          </cell>
          <cell r="D33" t="str">
            <v>Fayette County</v>
          </cell>
          <cell r="E33" t="str">
            <v>West</v>
          </cell>
        </row>
        <row r="34">
          <cell r="A34" t="str">
            <v>FYM</v>
          </cell>
          <cell r="B34" t="str">
            <v>Lincoln</v>
          </cell>
          <cell r="C34" t="str">
            <v>Fayetteville</v>
          </cell>
          <cell r="D34" t="str">
            <v>Fayetteville Municipal</v>
          </cell>
          <cell r="E34" t="str">
            <v>Middle</v>
          </cell>
        </row>
        <row r="35">
          <cell r="A35" t="str">
            <v>GCY</v>
          </cell>
          <cell r="B35" t="str">
            <v>Greene</v>
          </cell>
          <cell r="C35" t="str">
            <v>Greeneville</v>
          </cell>
          <cell r="D35" t="str">
            <v>Greeneville-Greene County Municipal</v>
          </cell>
          <cell r="E35" t="str">
            <v>East</v>
          </cell>
        </row>
        <row r="36">
          <cell r="A36" t="str">
            <v>GHM</v>
          </cell>
          <cell r="B36" t="str">
            <v>Hickman</v>
          </cell>
          <cell r="C36" t="str">
            <v>Centerville</v>
          </cell>
          <cell r="D36" t="str">
            <v>Centerville Municipal</v>
          </cell>
          <cell r="E36" t="str">
            <v>Middle</v>
          </cell>
        </row>
        <row r="37">
          <cell r="A37" t="str">
            <v>GKT</v>
          </cell>
          <cell r="B37" t="str">
            <v>Sevier</v>
          </cell>
          <cell r="C37" t="str">
            <v>Sevierville</v>
          </cell>
          <cell r="D37" t="str">
            <v>Gatlinburg-Pigeon Forge</v>
          </cell>
          <cell r="E37" t="str">
            <v>East</v>
          </cell>
        </row>
        <row r="38">
          <cell r="A38" t="str">
            <v>GZS</v>
          </cell>
          <cell r="B38" t="str">
            <v>Giles</v>
          </cell>
          <cell r="C38" t="str">
            <v>Pulaski</v>
          </cell>
          <cell r="D38" t="str">
            <v>Abernathy Field</v>
          </cell>
          <cell r="E38" t="str">
            <v>Middle</v>
          </cell>
        </row>
        <row r="39">
          <cell r="A39" t="str">
            <v>HZD</v>
          </cell>
          <cell r="B39" t="str">
            <v>Carroll</v>
          </cell>
          <cell r="C39" t="str">
            <v>Huntingdon</v>
          </cell>
          <cell r="D39" t="str">
            <v>Carroll County</v>
          </cell>
          <cell r="E39" t="str">
            <v>West</v>
          </cell>
        </row>
        <row r="40">
          <cell r="A40" t="str">
            <v>JAU</v>
          </cell>
          <cell r="B40" t="str">
            <v>Campbell</v>
          </cell>
          <cell r="C40" t="str">
            <v>Jacksboro</v>
          </cell>
          <cell r="D40" t="str">
            <v>Campbell County</v>
          </cell>
          <cell r="E40" t="str">
            <v>East</v>
          </cell>
        </row>
        <row r="41">
          <cell r="A41" t="str">
            <v>JWN</v>
          </cell>
          <cell r="B41" t="str">
            <v>Davidson</v>
          </cell>
          <cell r="C41" t="str">
            <v>Nashville</v>
          </cell>
          <cell r="D41" t="str">
            <v>John C. Tune</v>
          </cell>
          <cell r="E41" t="str">
            <v>Middle</v>
          </cell>
        </row>
        <row r="42">
          <cell r="A42" t="str">
            <v>LUG</v>
          </cell>
          <cell r="B42" t="str">
            <v>Marshall</v>
          </cell>
          <cell r="C42" t="str">
            <v>Lewisburg</v>
          </cell>
          <cell r="D42" t="str">
            <v>Ellington</v>
          </cell>
          <cell r="E42" t="str">
            <v>Middle</v>
          </cell>
        </row>
        <row r="43">
          <cell r="A43" t="str">
            <v>M01</v>
          </cell>
          <cell r="B43" t="str">
            <v>Shelby</v>
          </cell>
          <cell r="C43" t="str">
            <v>Memphis</v>
          </cell>
          <cell r="D43" t="str">
            <v>General Dewitt Spain</v>
          </cell>
          <cell r="E43" t="str">
            <v>West</v>
          </cell>
        </row>
        <row r="44">
          <cell r="A44" t="str">
            <v>M02</v>
          </cell>
          <cell r="B44" t="str">
            <v>Dickson</v>
          </cell>
          <cell r="C44" t="str">
            <v>Dickson</v>
          </cell>
          <cell r="D44" t="str">
            <v>Dickson Municipal</v>
          </cell>
          <cell r="E44" t="str">
            <v>Middle</v>
          </cell>
        </row>
        <row r="45">
          <cell r="A45" t="str">
            <v>M04</v>
          </cell>
          <cell r="B45" t="str">
            <v>Tipton</v>
          </cell>
          <cell r="C45" t="str">
            <v>Covington</v>
          </cell>
          <cell r="D45" t="str">
            <v>Covington Municipal</v>
          </cell>
          <cell r="E45" t="str">
            <v>West</v>
          </cell>
        </row>
        <row r="46">
          <cell r="A46" t="str">
            <v>M08</v>
          </cell>
          <cell r="B46" t="str">
            <v>Hardeman</v>
          </cell>
          <cell r="C46" t="str">
            <v>Bolivar</v>
          </cell>
          <cell r="D46" t="str">
            <v>William L. Whitehurst Field</v>
          </cell>
          <cell r="E46" t="str">
            <v>West</v>
          </cell>
        </row>
        <row r="47">
          <cell r="A47" t="str">
            <v>M15</v>
          </cell>
          <cell r="B47" t="str">
            <v>Perry</v>
          </cell>
          <cell r="C47" t="str">
            <v>Linden</v>
          </cell>
          <cell r="D47" t="str">
            <v>James Tucker Airport</v>
          </cell>
          <cell r="E47" t="str">
            <v>Middle</v>
          </cell>
        </row>
        <row r="48">
          <cell r="A48" t="str">
            <v>M29</v>
          </cell>
          <cell r="B48" t="str">
            <v>Wayne</v>
          </cell>
          <cell r="C48" t="str">
            <v>Clifton</v>
          </cell>
          <cell r="D48" t="str">
            <v>Hassell Field</v>
          </cell>
          <cell r="E48" t="str">
            <v>Middle</v>
          </cell>
        </row>
        <row r="49">
          <cell r="A49" t="str">
            <v>M31</v>
          </cell>
          <cell r="B49" t="str">
            <v>Lauderdale</v>
          </cell>
          <cell r="C49" t="str">
            <v>Halls</v>
          </cell>
          <cell r="D49" t="str">
            <v>Arnold Field</v>
          </cell>
          <cell r="E49" t="str">
            <v>West</v>
          </cell>
        </row>
        <row r="50">
          <cell r="A50" t="str">
            <v>M53</v>
          </cell>
          <cell r="B50" t="str">
            <v>Gibson</v>
          </cell>
          <cell r="C50" t="str">
            <v>Humboldt</v>
          </cell>
          <cell r="D50" t="str">
            <v>Humboldt Municipal</v>
          </cell>
          <cell r="E50" t="str">
            <v>West</v>
          </cell>
        </row>
        <row r="51">
          <cell r="A51" t="str">
            <v>M54</v>
          </cell>
          <cell r="B51" t="str">
            <v>Wilson</v>
          </cell>
          <cell r="C51" t="str">
            <v>Lebanon</v>
          </cell>
          <cell r="D51" t="str">
            <v>Lebanon Municipal</v>
          </cell>
          <cell r="E51" t="str">
            <v>Middle</v>
          </cell>
        </row>
        <row r="52">
          <cell r="A52" t="str">
            <v>M91</v>
          </cell>
          <cell r="B52" t="str">
            <v>Robertson</v>
          </cell>
          <cell r="C52" t="str">
            <v>Springfield</v>
          </cell>
          <cell r="D52" t="str">
            <v>Springfield-Robertson County</v>
          </cell>
          <cell r="E52" t="str">
            <v>Middle</v>
          </cell>
        </row>
        <row r="53">
          <cell r="A53" t="str">
            <v>M93</v>
          </cell>
          <cell r="B53" t="str">
            <v>Houston</v>
          </cell>
          <cell r="C53" t="str">
            <v>Mckinnon</v>
          </cell>
          <cell r="D53" t="str">
            <v>Houston County</v>
          </cell>
          <cell r="E53" t="str">
            <v>Middle</v>
          </cell>
        </row>
        <row r="54">
          <cell r="A54" t="str">
            <v>MBT</v>
          </cell>
          <cell r="B54" t="str">
            <v>Rutherford</v>
          </cell>
          <cell r="C54" t="str">
            <v>Murfreesboro</v>
          </cell>
          <cell r="D54" t="str">
            <v>Murfreesboro Municipal</v>
          </cell>
          <cell r="E54" t="str">
            <v>Middle</v>
          </cell>
        </row>
        <row r="55">
          <cell r="A55" t="str">
            <v>MEM</v>
          </cell>
          <cell r="B55" t="str">
            <v>Shelby</v>
          </cell>
          <cell r="C55" t="str">
            <v>Memphis</v>
          </cell>
          <cell r="D55" t="str">
            <v>Memphis International</v>
          </cell>
          <cell r="E55" t="str">
            <v>West</v>
          </cell>
        </row>
        <row r="56">
          <cell r="A56" t="str">
            <v>MKL</v>
          </cell>
          <cell r="B56" t="str">
            <v>Madison</v>
          </cell>
          <cell r="C56" t="str">
            <v>Jackson</v>
          </cell>
          <cell r="D56" t="str">
            <v>McKellar-Sipes Regional</v>
          </cell>
          <cell r="E56" t="str">
            <v>West</v>
          </cell>
        </row>
        <row r="57">
          <cell r="A57" t="str">
            <v>MMI</v>
          </cell>
          <cell r="B57" t="str">
            <v>Mcminn</v>
          </cell>
          <cell r="C57" t="str">
            <v>Athens</v>
          </cell>
          <cell r="D57" t="str">
            <v>Mcminn County</v>
          </cell>
          <cell r="E57" t="str">
            <v>East</v>
          </cell>
        </row>
        <row r="58">
          <cell r="A58" t="str">
            <v>MNV</v>
          </cell>
          <cell r="B58" t="str">
            <v>Monroe</v>
          </cell>
          <cell r="C58" t="str">
            <v>Madisonville</v>
          </cell>
          <cell r="D58" t="str">
            <v>Monroe County</v>
          </cell>
          <cell r="E58" t="str">
            <v>East</v>
          </cell>
        </row>
        <row r="59">
          <cell r="A59" t="str">
            <v>MOR</v>
          </cell>
          <cell r="B59" t="str">
            <v>Hamblen</v>
          </cell>
          <cell r="C59" t="str">
            <v>Morristown</v>
          </cell>
          <cell r="D59" t="str">
            <v>Moore-Murrell Field</v>
          </cell>
          <cell r="E59" t="str">
            <v>East</v>
          </cell>
        </row>
        <row r="60">
          <cell r="A60" t="str">
            <v>MQY</v>
          </cell>
          <cell r="B60" t="str">
            <v>Rutherford</v>
          </cell>
          <cell r="C60" t="str">
            <v>Smyrna</v>
          </cell>
          <cell r="D60" t="str">
            <v>Smyrna Airport</v>
          </cell>
          <cell r="E60" t="str">
            <v>Middle</v>
          </cell>
        </row>
        <row r="61">
          <cell r="A61" t="str">
            <v>MRC</v>
          </cell>
          <cell r="B61" t="str">
            <v>Maury</v>
          </cell>
          <cell r="C61" t="str">
            <v>Columbia/Mount Pleasant</v>
          </cell>
          <cell r="D61" t="str">
            <v>Maury County</v>
          </cell>
          <cell r="E61" t="str">
            <v>Middle</v>
          </cell>
        </row>
        <row r="62">
          <cell r="A62" t="str">
            <v>NQA</v>
          </cell>
          <cell r="B62" t="str">
            <v>Shelby</v>
          </cell>
          <cell r="C62" t="str">
            <v>Millington</v>
          </cell>
          <cell r="D62" t="str">
            <v>Millington Regional Jetport</v>
          </cell>
          <cell r="E62" t="str">
            <v>West</v>
          </cell>
        </row>
        <row r="63">
          <cell r="A63" t="str">
            <v>PHT</v>
          </cell>
          <cell r="B63" t="str">
            <v>Henry</v>
          </cell>
          <cell r="C63" t="str">
            <v>Paris</v>
          </cell>
          <cell r="D63" t="str">
            <v>Henry County</v>
          </cell>
          <cell r="E63" t="str">
            <v>West</v>
          </cell>
        </row>
        <row r="64">
          <cell r="A64" t="str">
            <v>PVE</v>
          </cell>
          <cell r="B64" t="str">
            <v>Henderson</v>
          </cell>
          <cell r="C64" t="str">
            <v>Lexington-Parsons</v>
          </cell>
          <cell r="D64" t="str">
            <v>Beech River Regional</v>
          </cell>
          <cell r="E64" t="str">
            <v>West</v>
          </cell>
        </row>
        <row r="65">
          <cell r="A65" t="str">
            <v>RKW</v>
          </cell>
          <cell r="B65" t="str">
            <v>Morgan</v>
          </cell>
          <cell r="C65" t="str">
            <v>Rockwood</v>
          </cell>
          <cell r="D65" t="str">
            <v>Rockwood Municipal</v>
          </cell>
          <cell r="E65" t="str">
            <v>East</v>
          </cell>
        </row>
        <row r="66">
          <cell r="A66" t="str">
            <v>RNC</v>
          </cell>
          <cell r="B66" t="str">
            <v>Warren</v>
          </cell>
          <cell r="C66" t="str">
            <v>Mcminnville</v>
          </cell>
          <cell r="D66" t="str">
            <v>Warren County Memorial</v>
          </cell>
          <cell r="E66" t="str">
            <v>Middle</v>
          </cell>
        </row>
        <row r="67">
          <cell r="A67" t="str">
            <v>RVN</v>
          </cell>
          <cell r="B67" t="str">
            <v>Hawkins</v>
          </cell>
          <cell r="C67" t="str">
            <v>Rogersville</v>
          </cell>
          <cell r="D67" t="str">
            <v>Hawkins County</v>
          </cell>
          <cell r="E67" t="str">
            <v>East</v>
          </cell>
        </row>
        <row r="68">
          <cell r="A68" t="str">
            <v>RZR</v>
          </cell>
          <cell r="B68" t="str">
            <v>Bradley</v>
          </cell>
          <cell r="C68" t="str">
            <v>Cleveland</v>
          </cell>
          <cell r="D68" t="str">
            <v>Cleveland Regional Jetport</v>
          </cell>
          <cell r="E68" t="str">
            <v>East</v>
          </cell>
        </row>
        <row r="69">
          <cell r="A69" t="str">
            <v>SCX</v>
          </cell>
          <cell r="B69" t="str">
            <v>Scott</v>
          </cell>
          <cell r="C69" t="str">
            <v>Oneida</v>
          </cell>
          <cell r="D69" t="str">
            <v>Scott Municipal</v>
          </cell>
          <cell r="E69" t="str">
            <v>East</v>
          </cell>
        </row>
        <row r="70">
          <cell r="A70" t="str">
            <v>SNH</v>
          </cell>
          <cell r="B70" t="str">
            <v>Hardin</v>
          </cell>
          <cell r="C70" t="str">
            <v>Savannah</v>
          </cell>
          <cell r="D70" t="str">
            <v>Savannah-Hardin County</v>
          </cell>
          <cell r="E70" t="str">
            <v>West</v>
          </cell>
        </row>
        <row r="71">
          <cell r="A71" t="str">
            <v>SRB</v>
          </cell>
          <cell r="B71" t="str">
            <v>White</v>
          </cell>
          <cell r="C71" t="str">
            <v>Sparta</v>
          </cell>
          <cell r="D71" t="str">
            <v>Upper Cumberland Regional</v>
          </cell>
          <cell r="E71" t="str">
            <v>Middle</v>
          </cell>
        </row>
        <row r="72">
          <cell r="A72" t="str">
            <v>SYI</v>
          </cell>
          <cell r="B72" t="str">
            <v>Bedford</v>
          </cell>
          <cell r="C72" t="str">
            <v>Shelbyville</v>
          </cell>
          <cell r="D72" t="str">
            <v>Bomar Field-Shelbyville Municipal</v>
          </cell>
          <cell r="E72" t="str">
            <v>Middle</v>
          </cell>
        </row>
        <row r="73">
          <cell r="A73" t="str">
            <v>SZY</v>
          </cell>
          <cell r="B73" t="str">
            <v>Mcnairy</v>
          </cell>
          <cell r="C73" t="str">
            <v>Selmer</v>
          </cell>
          <cell r="D73" t="str">
            <v>Robert Sibley</v>
          </cell>
          <cell r="E73" t="str">
            <v>West</v>
          </cell>
        </row>
        <row r="74">
          <cell r="A74" t="str">
            <v>TGC</v>
          </cell>
          <cell r="B74" t="str">
            <v>Gibson</v>
          </cell>
          <cell r="C74" t="str">
            <v>Trenton</v>
          </cell>
          <cell r="D74" t="str">
            <v>Gibson County</v>
          </cell>
          <cell r="E74" t="str">
            <v>West</v>
          </cell>
        </row>
        <row r="75">
          <cell r="A75" t="str">
            <v>THA</v>
          </cell>
          <cell r="B75" t="str">
            <v>Coffee</v>
          </cell>
          <cell r="C75" t="str">
            <v>Tullahoma</v>
          </cell>
          <cell r="D75" t="str">
            <v>Tullahoma Regional/Wm Northern Field</v>
          </cell>
          <cell r="E75" t="str">
            <v>Middle</v>
          </cell>
        </row>
        <row r="76">
          <cell r="A76" t="str">
            <v>TRI</v>
          </cell>
          <cell r="B76" t="str">
            <v>Sullivan</v>
          </cell>
          <cell r="C76" t="str">
            <v>Bristol/Johnson/Kingsport</v>
          </cell>
          <cell r="D76" t="str">
            <v>Tri-Cities Regional</v>
          </cell>
          <cell r="E76" t="str">
            <v>East</v>
          </cell>
        </row>
        <row r="77">
          <cell r="A77" t="str">
            <v>TYS</v>
          </cell>
          <cell r="B77" t="str">
            <v>Blount</v>
          </cell>
          <cell r="C77" t="str">
            <v>Knoxville</v>
          </cell>
          <cell r="D77" t="str">
            <v>Mcghee Tyson</v>
          </cell>
          <cell r="E77" t="str">
            <v>East</v>
          </cell>
        </row>
        <row r="78">
          <cell r="A78" t="str">
            <v>UCY</v>
          </cell>
          <cell r="B78" t="str">
            <v>Obion</v>
          </cell>
          <cell r="C78" t="str">
            <v>Union City</v>
          </cell>
          <cell r="D78" t="str">
            <v>Everett-Stewart Regional</v>
          </cell>
          <cell r="E78" t="str">
            <v>West</v>
          </cell>
        </row>
        <row r="79">
          <cell r="A79" t="str">
            <v>UOS</v>
          </cell>
          <cell r="B79" t="str">
            <v>Franklin</v>
          </cell>
          <cell r="C79" t="str">
            <v>Sewanee</v>
          </cell>
          <cell r="D79" t="str">
            <v>Franklin County</v>
          </cell>
          <cell r="E79" t="str">
            <v>Middle</v>
          </cell>
        </row>
        <row r="80">
          <cell r="A80" t="str">
            <v>XNX</v>
          </cell>
          <cell r="B80" t="str">
            <v>Sumner</v>
          </cell>
          <cell r="C80" t="str">
            <v>Gallatin</v>
          </cell>
          <cell r="D80" t="str">
            <v>Music City Executive</v>
          </cell>
          <cell r="E80" t="str">
            <v>Middle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A612F-75F5-4809-BFC9-2FCF30E8DA72}">
  <sheetPr codeName="Sheet2"/>
  <dimension ref="A1:O38"/>
  <sheetViews>
    <sheetView workbookViewId="0">
      <selection sqref="A1:P11"/>
    </sheetView>
  </sheetViews>
  <sheetFormatPr defaultRowHeight="14.5" x14ac:dyDescent="0.35"/>
  <sheetData>
    <row r="1" spans="1:15" ht="15.5" x14ac:dyDescent="0.35">
      <c r="A1" s="8" t="s">
        <v>22</v>
      </c>
      <c r="B1" t="s">
        <v>23</v>
      </c>
      <c r="D1" s="8" t="s">
        <v>24</v>
      </c>
      <c r="E1" t="str">
        <f>VLOOKUP($B$1,[1]DATA!$A$2:$E$80,2)</f>
        <v>Sumner</v>
      </c>
      <c r="G1" s="2"/>
      <c r="H1" s="2"/>
    </row>
    <row r="2" spans="1:15" ht="15.5" x14ac:dyDescent="0.35">
      <c r="A2" s="8" t="s">
        <v>25</v>
      </c>
      <c r="B2" t="str">
        <f>VLOOKUP($B$1,[1]DATA!$A$2:$E$80,3)</f>
        <v>Gallatin</v>
      </c>
      <c r="D2" s="8" t="s">
        <v>26</v>
      </c>
      <c r="E2" t="str">
        <f>VLOOKUP($B$1,[1]DATA!$A$2:$E$80,5)</f>
        <v>Middle</v>
      </c>
      <c r="G2" s="2"/>
      <c r="H2" s="2"/>
    </row>
    <row r="3" spans="1:15" ht="15.5" x14ac:dyDescent="0.35">
      <c r="A3" s="8" t="s">
        <v>27</v>
      </c>
      <c r="B3" t="str">
        <f>VLOOKUP($B$1,[1]DATA!$A$2:$E$80,4)</f>
        <v>Music City Executive</v>
      </c>
      <c r="G3" s="2"/>
      <c r="H3" s="2"/>
    </row>
    <row r="4" spans="1:15" x14ac:dyDescent="0.35">
      <c r="G4" s="2"/>
      <c r="H4" s="2"/>
    </row>
    <row r="5" spans="1:15" ht="15.5" x14ac:dyDescent="0.35">
      <c r="A5" s="8" t="s">
        <v>28</v>
      </c>
      <c r="C5" t="str">
        <f>[1]Index!D2</f>
        <v>Runway Rehabilitation</v>
      </c>
      <c r="G5" s="2"/>
      <c r="H5" s="2"/>
    </row>
    <row r="6" spans="1:15" ht="15.5" x14ac:dyDescent="0.35">
      <c r="A6" s="8" t="s">
        <v>29</v>
      </c>
      <c r="B6" t="str">
        <f>[1]Index!E2</f>
        <v>51-555-0752-21</v>
      </c>
      <c r="G6" s="2"/>
      <c r="H6" s="2"/>
    </row>
    <row r="7" spans="1:15" ht="15.5" x14ac:dyDescent="0.35">
      <c r="A7" s="8" t="s">
        <v>30</v>
      </c>
      <c r="B7" s="9">
        <v>43697</v>
      </c>
      <c r="G7" s="2"/>
      <c r="H7" s="2"/>
    </row>
    <row r="8" spans="1:15" x14ac:dyDescent="0.35">
      <c r="G8" s="2"/>
      <c r="H8" s="2"/>
    </row>
    <row r="9" spans="1:15" x14ac:dyDescent="0.35">
      <c r="E9" s="10" t="s">
        <v>31</v>
      </c>
      <c r="F9" s="10" t="s">
        <v>32</v>
      </c>
      <c r="G9" s="2" t="s">
        <v>33</v>
      </c>
      <c r="H9" s="2" t="s">
        <v>34</v>
      </c>
      <c r="I9" s="189" t="s">
        <v>35</v>
      </c>
      <c r="J9" s="189"/>
      <c r="K9" s="189" t="s">
        <v>36</v>
      </c>
      <c r="L9" s="189"/>
      <c r="M9" s="189" t="s">
        <v>37</v>
      </c>
      <c r="N9" s="189"/>
      <c r="O9" s="12" t="s">
        <v>38</v>
      </c>
    </row>
    <row r="10" spans="1:15" x14ac:dyDescent="0.35">
      <c r="G10" s="2"/>
      <c r="H10" s="2"/>
      <c r="I10" s="13" t="s">
        <v>39</v>
      </c>
      <c r="J10" s="13" t="s">
        <v>40</v>
      </c>
      <c r="K10" s="13" t="s">
        <v>39</v>
      </c>
      <c r="L10" s="13" t="s">
        <v>40</v>
      </c>
      <c r="M10" s="13" t="s">
        <v>39</v>
      </c>
      <c r="N10" s="13" t="s">
        <v>40</v>
      </c>
    </row>
    <row r="11" spans="1:15" x14ac:dyDescent="0.35">
      <c r="G11" s="2"/>
      <c r="H11" s="2"/>
      <c r="I11" s="14"/>
      <c r="J11" s="14">
        <f>I11*$H11</f>
        <v>0</v>
      </c>
      <c r="K11" s="14"/>
      <c r="L11" s="14">
        <f>K11*$H11</f>
        <v>0</v>
      </c>
      <c r="M11" s="14"/>
      <c r="N11" s="14">
        <f>M11*$H11</f>
        <v>0</v>
      </c>
      <c r="O11" s="15" t="e">
        <f>AVERAGE(I11,K11,M11)</f>
        <v>#DIV/0!</v>
      </c>
    </row>
    <row r="12" spans="1:15" x14ac:dyDescent="0.35">
      <c r="G12" s="2"/>
      <c r="H12" s="2"/>
    </row>
    <row r="13" spans="1:15" x14ac:dyDescent="0.35">
      <c r="G13" s="2"/>
      <c r="H13" s="2"/>
    </row>
    <row r="14" spans="1:15" x14ac:dyDescent="0.35">
      <c r="G14" s="2"/>
      <c r="H14" s="2"/>
    </row>
    <row r="15" spans="1:15" x14ac:dyDescent="0.35">
      <c r="G15" s="2"/>
      <c r="H15" s="2"/>
    </row>
    <row r="16" spans="1:15" x14ac:dyDescent="0.35">
      <c r="G16" s="2"/>
      <c r="H16" s="2"/>
    </row>
    <row r="17" spans="7:8" x14ac:dyDescent="0.35">
      <c r="G17" s="2"/>
      <c r="H17" s="2"/>
    </row>
    <row r="18" spans="7:8" x14ac:dyDescent="0.35">
      <c r="G18" s="2"/>
      <c r="H18" s="2"/>
    </row>
    <row r="19" spans="7:8" x14ac:dyDescent="0.35">
      <c r="G19" s="2"/>
      <c r="H19" s="2"/>
    </row>
    <row r="20" spans="7:8" x14ac:dyDescent="0.35">
      <c r="G20" s="2"/>
      <c r="H20" s="2"/>
    </row>
    <row r="21" spans="7:8" x14ac:dyDescent="0.35">
      <c r="G21" s="2"/>
      <c r="H21" s="2"/>
    </row>
    <row r="22" spans="7:8" x14ac:dyDescent="0.35">
      <c r="G22" s="2"/>
      <c r="H22" s="2"/>
    </row>
    <row r="23" spans="7:8" x14ac:dyDescent="0.35">
      <c r="G23" s="2"/>
      <c r="H23" s="2"/>
    </row>
    <row r="24" spans="7:8" x14ac:dyDescent="0.35">
      <c r="G24" s="2"/>
      <c r="H24" s="2"/>
    </row>
    <row r="25" spans="7:8" x14ac:dyDescent="0.35">
      <c r="G25" s="2"/>
      <c r="H25" s="2"/>
    </row>
    <row r="26" spans="7:8" x14ac:dyDescent="0.35">
      <c r="G26" s="2"/>
      <c r="H26" s="2"/>
    </row>
    <row r="27" spans="7:8" x14ac:dyDescent="0.35">
      <c r="G27" s="2"/>
      <c r="H27" s="2"/>
    </row>
    <row r="28" spans="7:8" x14ac:dyDescent="0.35">
      <c r="G28" s="2"/>
      <c r="H28" s="2"/>
    </row>
    <row r="29" spans="7:8" x14ac:dyDescent="0.35">
      <c r="G29" s="2"/>
      <c r="H29" s="2"/>
    </row>
    <row r="30" spans="7:8" x14ac:dyDescent="0.35">
      <c r="G30" s="2"/>
      <c r="H30" s="2"/>
    </row>
    <row r="31" spans="7:8" x14ac:dyDescent="0.35">
      <c r="G31" s="2"/>
      <c r="H31" s="2"/>
    </row>
    <row r="32" spans="7:8" x14ac:dyDescent="0.35">
      <c r="G32" s="2"/>
      <c r="H32" s="2"/>
    </row>
    <row r="33" spans="7:8" x14ac:dyDescent="0.35">
      <c r="G33" s="2"/>
      <c r="H33" s="2"/>
    </row>
    <row r="34" spans="7:8" x14ac:dyDescent="0.35">
      <c r="G34" s="2"/>
      <c r="H34" s="2"/>
    </row>
    <row r="35" spans="7:8" x14ac:dyDescent="0.35">
      <c r="G35" s="2"/>
      <c r="H35" s="2"/>
    </row>
    <row r="36" spans="7:8" x14ac:dyDescent="0.35">
      <c r="G36" s="2"/>
      <c r="H36" s="2"/>
    </row>
    <row r="37" spans="7:8" x14ac:dyDescent="0.35">
      <c r="G37" s="2"/>
      <c r="H37" s="2"/>
    </row>
    <row r="38" spans="7:8" x14ac:dyDescent="0.35">
      <c r="G38" s="2"/>
      <c r="H38" s="2"/>
    </row>
  </sheetData>
  <mergeCells count="3">
    <mergeCell ref="I9:J9"/>
    <mergeCell ref="K9:L9"/>
    <mergeCell ref="M9:N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D37DA-5372-4BF7-8DD1-12FA1108CEFC}">
  <sheetPr codeName="Sheet8"/>
  <dimension ref="A1:Y17"/>
  <sheetViews>
    <sheetView workbookViewId="0">
      <selection activeCell="Y11" sqref="Y11"/>
    </sheetView>
  </sheetViews>
  <sheetFormatPr defaultRowHeight="14.5" x14ac:dyDescent="0.35"/>
  <cols>
    <col min="5" max="5" width="13.54296875" bestFit="1" customWidth="1"/>
    <col min="8" max="8" width="13.54296875" bestFit="1" customWidth="1"/>
    <col min="12" max="12" width="13.54296875" bestFit="1" customWidth="1"/>
    <col min="15" max="15" width="13.54296875" bestFit="1" customWidth="1"/>
    <col min="18" max="18" width="13.54296875" bestFit="1" customWidth="1"/>
    <col min="21" max="21" width="13.54296875" bestFit="1" customWidth="1"/>
    <col min="23" max="23" width="13.54296875" bestFit="1" customWidth="1"/>
    <col min="25" max="25" width="13.54296875" bestFit="1" customWidth="1"/>
  </cols>
  <sheetData>
    <row r="1" spans="1:25" x14ac:dyDescent="0.35">
      <c r="A1" t="s">
        <v>22</v>
      </c>
      <c r="B1" t="s">
        <v>15</v>
      </c>
      <c r="D1" t="s">
        <v>24</v>
      </c>
      <c r="E1" t="str">
        <f>VLOOKUP($B$1,[1]DATA!$A$2:$E$80,2)</f>
        <v>Rutherford</v>
      </c>
    </row>
    <row r="2" spans="1:25" x14ac:dyDescent="0.35">
      <c r="A2" t="s">
        <v>25</v>
      </c>
      <c r="B2" t="str">
        <f>VLOOKUP($B$1,[1]DATA!$A$2:$E$80,3)</f>
        <v>Smyrna</v>
      </c>
      <c r="D2" t="s">
        <v>26</v>
      </c>
      <c r="E2" t="str">
        <f>VLOOKUP($B$1,[1]DATA!$A$2:$E$80,5)</f>
        <v>Middle</v>
      </c>
    </row>
    <row r="3" spans="1:25" x14ac:dyDescent="0.35">
      <c r="A3" t="s">
        <v>27</v>
      </c>
      <c r="B3" t="str">
        <f>VLOOKUP($B$1,[1]DATA!$A$2:$E$80,4)</f>
        <v>Smyrna Airport</v>
      </c>
    </row>
    <row r="5" spans="1:25" x14ac:dyDescent="0.35">
      <c r="A5" t="s">
        <v>28</v>
      </c>
      <c r="C5" t="s">
        <v>917</v>
      </c>
    </row>
    <row r="6" spans="1:25" x14ac:dyDescent="0.35">
      <c r="A6" t="s">
        <v>29</v>
      </c>
      <c r="B6" s="23" t="s">
        <v>914</v>
      </c>
    </row>
    <row r="7" spans="1:25" x14ac:dyDescent="0.35">
      <c r="A7" t="s">
        <v>30</v>
      </c>
      <c r="B7" s="55">
        <v>44230</v>
      </c>
    </row>
    <row r="9" spans="1:25" x14ac:dyDescent="0.35">
      <c r="B9" t="s">
        <v>328</v>
      </c>
      <c r="D9" t="s">
        <v>611</v>
      </c>
      <c r="G9" t="s">
        <v>612</v>
      </c>
      <c r="K9" t="s">
        <v>613</v>
      </c>
      <c r="N9" t="s">
        <v>614</v>
      </c>
      <c r="Q9" t="s">
        <v>615</v>
      </c>
      <c r="T9" t="s">
        <v>616</v>
      </c>
      <c r="V9" t="s">
        <v>617</v>
      </c>
    </row>
    <row r="10" spans="1:25" x14ac:dyDescent="0.35">
      <c r="E10" t="s">
        <v>466</v>
      </c>
      <c r="H10" t="s">
        <v>466</v>
      </c>
      <c r="L10" t="s">
        <v>466</v>
      </c>
      <c r="O10" t="s">
        <v>466</v>
      </c>
      <c r="R10" t="s">
        <v>466</v>
      </c>
      <c r="U10" t="s">
        <v>466</v>
      </c>
      <c r="W10" t="s">
        <v>466</v>
      </c>
      <c r="Y10" t="s">
        <v>407</v>
      </c>
    </row>
    <row r="11" spans="1:25" x14ac:dyDescent="0.35">
      <c r="B11" t="s">
        <v>618</v>
      </c>
      <c r="E11" s="19">
        <v>7050000</v>
      </c>
      <c r="H11" s="19">
        <v>6591316</v>
      </c>
      <c r="L11" s="19">
        <v>7254000</v>
      </c>
      <c r="O11" s="19">
        <v>6650264</v>
      </c>
      <c r="R11" s="19">
        <v>6933994</v>
      </c>
      <c r="U11" s="19">
        <v>7485000</v>
      </c>
      <c r="W11" s="19">
        <v>7277000</v>
      </c>
      <c r="Y11" s="19">
        <f>AVERAGE(E11,H11,L11,O11,R11,U11,W11)</f>
        <v>7034510.5714285718</v>
      </c>
    </row>
    <row r="12" spans="1:25" x14ac:dyDescent="0.35">
      <c r="B12" t="s">
        <v>619</v>
      </c>
      <c r="E12" s="19">
        <v>36600</v>
      </c>
      <c r="H12" s="19">
        <v>29729</v>
      </c>
      <c r="L12" s="19">
        <v>28000</v>
      </c>
      <c r="O12" s="19">
        <v>38000</v>
      </c>
      <c r="R12" s="19">
        <v>39415</v>
      </c>
      <c r="U12" s="19">
        <v>44000</v>
      </c>
      <c r="W12" s="19">
        <v>47000</v>
      </c>
      <c r="Y12" s="19">
        <f t="shared" ref="Y12:Y15" si="0">AVERAGE(E12,H12,L12,O12,R12,U12,W12)</f>
        <v>37534.857142857145</v>
      </c>
    </row>
    <row r="13" spans="1:25" x14ac:dyDescent="0.35">
      <c r="B13" t="s">
        <v>620</v>
      </c>
      <c r="E13" s="19">
        <v>-30000</v>
      </c>
      <c r="H13" s="19">
        <v>-15105</v>
      </c>
      <c r="L13" s="19">
        <v>-15000</v>
      </c>
      <c r="O13" s="19">
        <v>-1400</v>
      </c>
      <c r="R13" s="19">
        <v>-25500</v>
      </c>
      <c r="U13" s="19">
        <v>1000</v>
      </c>
      <c r="W13" s="19">
        <v>-24000</v>
      </c>
      <c r="Y13" s="19">
        <f t="shared" si="0"/>
        <v>-15715</v>
      </c>
    </row>
    <row r="14" spans="1:25" x14ac:dyDescent="0.35">
      <c r="B14" t="s">
        <v>621</v>
      </c>
      <c r="E14" s="35">
        <v>66877.679999999993</v>
      </c>
      <c r="H14" s="19">
        <v>73730</v>
      </c>
      <c r="L14" s="19">
        <v>113352</v>
      </c>
      <c r="O14" s="19">
        <v>79063.02</v>
      </c>
      <c r="R14" s="19">
        <v>85014</v>
      </c>
      <c r="U14" s="19">
        <v>93515.4</v>
      </c>
      <c r="W14" s="19">
        <v>49024.74</v>
      </c>
      <c r="Y14" s="19">
        <f t="shared" si="0"/>
        <v>80082.405714285705</v>
      </c>
    </row>
    <row r="15" spans="1:25" x14ac:dyDescent="0.35">
      <c r="B15" t="s">
        <v>622</v>
      </c>
      <c r="E15" s="19">
        <v>-12000</v>
      </c>
      <c r="H15" s="19">
        <v>-11463</v>
      </c>
      <c r="L15" s="19">
        <v>-35000</v>
      </c>
      <c r="O15" s="20">
        <v>-11500</v>
      </c>
      <c r="R15" s="19">
        <v>-36596</v>
      </c>
      <c r="U15" s="19">
        <v>0</v>
      </c>
      <c r="W15" s="19">
        <v>-10000</v>
      </c>
      <c r="Y15" s="19">
        <f t="shared" si="0"/>
        <v>-16651.285714285714</v>
      </c>
    </row>
    <row r="16" spans="1:25" x14ac:dyDescent="0.35">
      <c r="E16" s="19"/>
      <c r="H16" s="19"/>
      <c r="L16" s="19"/>
      <c r="O16" s="20"/>
      <c r="R16" s="19"/>
      <c r="U16" s="19"/>
      <c r="W16" s="19"/>
      <c r="Y16" s="19"/>
    </row>
    <row r="17" spans="3:25" s="12" customFormat="1" x14ac:dyDescent="0.35">
      <c r="C17" s="12" t="s">
        <v>40</v>
      </c>
      <c r="L17" s="47">
        <f>SUM(L11:L15)</f>
        <v>7345352</v>
      </c>
      <c r="O17" s="47">
        <f>SUM(O11:O15)</f>
        <v>6754427.0199999996</v>
      </c>
      <c r="R17" s="47">
        <f>SUM(R11:R15)</f>
        <v>6996327</v>
      </c>
      <c r="U17" s="47">
        <f>SUM(U11:U15)</f>
        <v>7623515.4000000004</v>
      </c>
      <c r="W17" s="47">
        <f>SUM(W11:W15)</f>
        <v>7339024.7400000002</v>
      </c>
      <c r="Y17" s="47">
        <f>AVERAGE(E17,H17,L17,O17,R17,U17,W17)</f>
        <v>7211729.2320000008</v>
      </c>
    </row>
  </sheetData>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AE5-F509-484A-85EF-976E3CD83072}">
  <sheetPr codeName="Sheet9"/>
  <dimension ref="A1:L16"/>
  <sheetViews>
    <sheetView workbookViewId="0"/>
  </sheetViews>
  <sheetFormatPr defaultRowHeight="14.5" x14ac:dyDescent="0.35"/>
  <cols>
    <col min="2" max="2" width="9.7265625" bestFit="1" customWidth="1"/>
    <col min="7" max="7" width="13.54296875" bestFit="1" customWidth="1"/>
    <col min="10" max="10" width="13.54296875" bestFit="1" customWidth="1"/>
    <col min="12" max="12" width="13.54296875" bestFit="1" customWidth="1"/>
  </cols>
  <sheetData>
    <row r="1" spans="1:12" x14ac:dyDescent="0.35">
      <c r="A1" t="s">
        <v>22</v>
      </c>
      <c r="B1" t="s">
        <v>101</v>
      </c>
      <c r="D1" t="s">
        <v>24</v>
      </c>
      <c r="E1" t="str">
        <f>VLOOKUP($B$1,[1]DATA!$A$2:$E$80,2)</f>
        <v>Sullivan</v>
      </c>
    </row>
    <row r="2" spans="1:12" x14ac:dyDescent="0.35">
      <c r="A2" t="s">
        <v>25</v>
      </c>
      <c r="B2" t="str">
        <f>VLOOKUP($B$1,[1]DATA!$A$2:$E$80,3)</f>
        <v>Bristol/Johnson/Kingsport</v>
      </c>
      <c r="D2" t="s">
        <v>26</v>
      </c>
      <c r="E2" t="str">
        <f>VLOOKUP($B$1,[1]DATA!$A$2:$E$80,5)</f>
        <v>East</v>
      </c>
    </row>
    <row r="3" spans="1:12" x14ac:dyDescent="0.35">
      <c r="A3" t="s">
        <v>27</v>
      </c>
      <c r="B3" t="str">
        <f>VLOOKUP($B$1,[1]DATA!$A$2:$E$80,4)</f>
        <v>Tri-Cities Regional</v>
      </c>
    </row>
    <row r="5" spans="1:12" x14ac:dyDescent="0.35">
      <c r="A5" t="s">
        <v>28</v>
      </c>
      <c r="C5" t="s">
        <v>623</v>
      </c>
    </row>
    <row r="6" spans="1:12" x14ac:dyDescent="0.35">
      <c r="A6" t="s">
        <v>29</v>
      </c>
      <c r="B6" s="23" t="s">
        <v>908</v>
      </c>
    </row>
    <row r="7" spans="1:12" x14ac:dyDescent="0.35">
      <c r="A7" t="s">
        <v>30</v>
      </c>
      <c r="B7" s="55">
        <v>44238</v>
      </c>
    </row>
    <row r="8" spans="1:12" x14ac:dyDescent="0.35">
      <c r="G8" t="s">
        <v>624</v>
      </c>
      <c r="I8" t="s">
        <v>625</v>
      </c>
    </row>
    <row r="9" spans="1:12" x14ac:dyDescent="0.35">
      <c r="B9" t="s">
        <v>471</v>
      </c>
      <c r="D9" t="s">
        <v>328</v>
      </c>
      <c r="G9" t="s">
        <v>466</v>
      </c>
      <c r="J9" t="s">
        <v>466</v>
      </c>
      <c r="L9" t="s">
        <v>407</v>
      </c>
    </row>
    <row r="10" spans="1:12" x14ac:dyDescent="0.35">
      <c r="B10">
        <v>1</v>
      </c>
      <c r="D10" t="s">
        <v>444</v>
      </c>
      <c r="G10" s="19">
        <v>91000</v>
      </c>
      <c r="J10" s="19">
        <v>37250</v>
      </c>
      <c r="L10" s="19">
        <f>AVERAGE(J10,G10)</f>
        <v>64125</v>
      </c>
    </row>
    <row r="11" spans="1:12" x14ac:dyDescent="0.35">
      <c r="B11">
        <v>2</v>
      </c>
      <c r="D11" t="s">
        <v>626</v>
      </c>
      <c r="G11" s="19">
        <v>30280</v>
      </c>
      <c r="J11" s="19">
        <v>340625</v>
      </c>
      <c r="L11" s="19">
        <f>AVERAGE(J11,G11)</f>
        <v>185452.5</v>
      </c>
    </row>
    <row r="12" spans="1:12" x14ac:dyDescent="0.35">
      <c r="B12">
        <v>3</v>
      </c>
      <c r="D12" t="s">
        <v>627</v>
      </c>
      <c r="G12" s="19">
        <v>25100</v>
      </c>
      <c r="J12" s="19">
        <v>35875</v>
      </c>
      <c r="L12" s="19">
        <f t="shared" ref="L12:L13" si="0">AVERAGE(J12,G12)</f>
        <v>30487.5</v>
      </c>
    </row>
    <row r="13" spans="1:12" x14ac:dyDescent="0.35">
      <c r="B13">
        <v>4</v>
      </c>
      <c r="D13" t="s">
        <v>628</v>
      </c>
      <c r="G13" s="19">
        <v>18000</v>
      </c>
      <c r="J13" s="19">
        <v>49500</v>
      </c>
      <c r="L13" s="19">
        <f t="shared" si="0"/>
        <v>33750</v>
      </c>
    </row>
    <row r="14" spans="1:12" x14ac:dyDescent="0.35">
      <c r="B14">
        <v>5</v>
      </c>
      <c r="D14" t="s">
        <v>629</v>
      </c>
      <c r="G14" s="19">
        <v>1119800</v>
      </c>
      <c r="J14" s="19">
        <v>899250</v>
      </c>
      <c r="L14" s="19">
        <f>AVERAGE(J14,G14)</f>
        <v>1009525</v>
      </c>
    </row>
    <row r="16" spans="1:12" s="12" customFormat="1" x14ac:dyDescent="0.35">
      <c r="B16" s="12" t="s">
        <v>40</v>
      </c>
      <c r="G16" s="47">
        <f>SUM(G10:G14)</f>
        <v>1284180</v>
      </c>
      <c r="J16" s="47">
        <f>SUM(J10:J14)</f>
        <v>1362500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317E1-349B-4945-AE7F-11CE9D4D03E9}">
  <dimension ref="A1:N28"/>
  <sheetViews>
    <sheetView workbookViewId="0"/>
  </sheetViews>
  <sheetFormatPr defaultRowHeight="14.5" x14ac:dyDescent="0.35"/>
  <cols>
    <col min="2" max="2" width="11.08984375" customWidth="1"/>
    <col min="3" max="3" width="12.26953125" customWidth="1"/>
    <col min="6" max="8" width="10.90625" customWidth="1"/>
    <col min="9" max="9" width="13.08984375" customWidth="1"/>
    <col min="10" max="10" width="16.6328125" bestFit="1" customWidth="1"/>
    <col min="11" max="11" width="11.26953125" customWidth="1"/>
    <col min="12" max="12" width="13.54296875" bestFit="1" customWidth="1"/>
    <col min="13" max="13" width="11.7265625" bestFit="1" customWidth="1"/>
    <col min="14" max="14" width="16.7265625" bestFit="1" customWidth="1"/>
  </cols>
  <sheetData>
    <row r="1" spans="1:14" x14ac:dyDescent="0.35">
      <c r="A1" t="s">
        <v>22</v>
      </c>
      <c r="B1" t="s">
        <v>101</v>
      </c>
      <c r="D1" t="s">
        <v>24</v>
      </c>
      <c r="E1" t="str">
        <f>VLOOKUP($B$1,[1]DATA!$A$2:$E$80,2)</f>
        <v>Sullivan</v>
      </c>
    </row>
    <row r="2" spans="1:14" x14ac:dyDescent="0.35">
      <c r="A2" t="s">
        <v>25</v>
      </c>
      <c r="B2" t="str">
        <f>VLOOKUP($B$1,[1]DATA!$A$2:$E$80,3)</f>
        <v>Bristol/Johnson/Kingsport</v>
      </c>
      <c r="D2" t="s">
        <v>26</v>
      </c>
      <c r="E2" t="str">
        <f>VLOOKUP($B$1,[1]DATA!$A$2:$E$80,5)</f>
        <v>East</v>
      </c>
    </row>
    <row r="3" spans="1:14" x14ac:dyDescent="0.35">
      <c r="A3" t="s">
        <v>27</v>
      </c>
      <c r="B3" t="str">
        <f>VLOOKUP($B$1,[1]DATA!$A$2:$E$80,4)</f>
        <v>Tri-Cities Regional</v>
      </c>
    </row>
    <row r="5" spans="1:14" x14ac:dyDescent="0.35">
      <c r="A5" t="s">
        <v>28</v>
      </c>
      <c r="C5" t="s">
        <v>1023</v>
      </c>
    </row>
    <row r="6" spans="1:14" x14ac:dyDescent="0.35">
      <c r="A6" t="s">
        <v>29</v>
      </c>
      <c r="B6" s="23"/>
    </row>
    <row r="7" spans="1:14" x14ac:dyDescent="0.35">
      <c r="A7" t="s">
        <v>30</v>
      </c>
      <c r="B7" s="55">
        <v>44399</v>
      </c>
    </row>
    <row r="8" spans="1:14" x14ac:dyDescent="0.35">
      <c r="B8" s="12"/>
      <c r="C8" s="12"/>
      <c r="D8" s="12"/>
      <c r="E8" s="12"/>
      <c r="F8" s="12"/>
      <c r="G8" s="12"/>
      <c r="H8" s="12"/>
      <c r="I8" s="198" t="s">
        <v>405</v>
      </c>
      <c r="J8" s="198"/>
      <c r="K8" s="198" t="s">
        <v>625</v>
      </c>
      <c r="L8" s="198"/>
      <c r="M8" s="198" t="s">
        <v>1036</v>
      </c>
      <c r="N8" s="198"/>
    </row>
    <row r="9" spans="1:14" x14ac:dyDescent="0.35">
      <c r="B9" s="118" t="s">
        <v>471</v>
      </c>
      <c r="C9" s="118" t="s">
        <v>1037</v>
      </c>
      <c r="D9" s="118" t="s">
        <v>328</v>
      </c>
      <c r="E9" s="118"/>
      <c r="F9" s="118"/>
      <c r="G9" s="119" t="s">
        <v>33</v>
      </c>
      <c r="H9" s="119" t="s">
        <v>1034</v>
      </c>
      <c r="I9" s="119" t="s">
        <v>39</v>
      </c>
      <c r="J9" s="118" t="s">
        <v>1035</v>
      </c>
      <c r="K9" s="119" t="s">
        <v>39</v>
      </c>
      <c r="L9" s="118" t="s">
        <v>40</v>
      </c>
      <c r="M9" s="119" t="s">
        <v>39</v>
      </c>
      <c r="N9" s="118" t="s">
        <v>40</v>
      </c>
    </row>
    <row r="10" spans="1:14" x14ac:dyDescent="0.35">
      <c r="B10" s="117">
        <v>1</v>
      </c>
      <c r="C10" t="s">
        <v>1040</v>
      </c>
      <c r="D10" s="195" t="s">
        <v>892</v>
      </c>
      <c r="E10" s="195"/>
      <c r="F10" s="195"/>
      <c r="G10" s="108" t="s">
        <v>355</v>
      </c>
      <c r="H10" s="116">
        <v>1</v>
      </c>
      <c r="I10" s="110">
        <v>34000</v>
      </c>
      <c r="J10" s="115">
        <f t="shared" ref="J10:J19" si="0">SUM(H10*I10)</f>
        <v>34000</v>
      </c>
      <c r="K10" s="44">
        <v>50000</v>
      </c>
      <c r="L10" s="115">
        <f>SUM(H10*K10)</f>
        <v>50000</v>
      </c>
      <c r="M10" s="44">
        <v>2500</v>
      </c>
      <c r="N10" s="115">
        <f>SUM(H10*M10)</f>
        <v>2500</v>
      </c>
    </row>
    <row r="11" spans="1:14" x14ac:dyDescent="0.35">
      <c r="B11" s="117">
        <v>2</v>
      </c>
      <c r="C11" t="s">
        <v>1041</v>
      </c>
      <c r="D11" s="195" t="s">
        <v>876</v>
      </c>
      <c r="E11" s="195"/>
      <c r="F11" s="195"/>
      <c r="G11" s="108" t="s">
        <v>355</v>
      </c>
      <c r="H11" s="116">
        <v>1</v>
      </c>
      <c r="I11" s="110">
        <v>30000</v>
      </c>
      <c r="J11" s="115">
        <f t="shared" si="0"/>
        <v>30000</v>
      </c>
      <c r="K11" s="44">
        <v>15000</v>
      </c>
      <c r="L11" s="115">
        <f t="shared" ref="L11:L19" si="1">SUM(H11*K11)</f>
        <v>15000</v>
      </c>
      <c r="M11" s="44">
        <v>20000</v>
      </c>
      <c r="N11" s="115">
        <f t="shared" ref="N11:N19" si="2">SUM(H11*M11)</f>
        <v>20000</v>
      </c>
    </row>
    <row r="12" spans="1:14" x14ac:dyDescent="0.35">
      <c r="B12" s="117">
        <v>3</v>
      </c>
      <c r="C12" t="s">
        <v>1042</v>
      </c>
      <c r="D12" s="195" t="s">
        <v>1024</v>
      </c>
      <c r="E12" s="195"/>
      <c r="F12" s="195"/>
      <c r="G12" s="108" t="s">
        <v>355</v>
      </c>
      <c r="H12" s="116">
        <v>1</v>
      </c>
      <c r="I12" s="110">
        <v>15000</v>
      </c>
      <c r="J12" s="115">
        <f t="shared" si="0"/>
        <v>15000</v>
      </c>
      <c r="K12" s="44">
        <v>12000</v>
      </c>
      <c r="L12" s="115">
        <f t="shared" si="1"/>
        <v>12000</v>
      </c>
      <c r="M12" s="44">
        <v>2500</v>
      </c>
      <c r="N12" s="115">
        <f t="shared" si="2"/>
        <v>2500</v>
      </c>
    </row>
    <row r="13" spans="1:14" x14ac:dyDescent="0.35">
      <c r="B13" s="117">
        <v>4</v>
      </c>
      <c r="C13" t="s">
        <v>1043</v>
      </c>
      <c r="D13" s="195" t="s">
        <v>1026</v>
      </c>
      <c r="E13" s="195"/>
      <c r="F13" s="195"/>
      <c r="G13" s="108" t="s">
        <v>1032</v>
      </c>
      <c r="H13" s="116">
        <v>201400</v>
      </c>
      <c r="I13" s="110">
        <v>1</v>
      </c>
      <c r="J13" s="115">
        <f t="shared" si="0"/>
        <v>201400</v>
      </c>
      <c r="K13" s="44">
        <v>0.84</v>
      </c>
      <c r="L13" s="115">
        <f t="shared" si="1"/>
        <v>169176</v>
      </c>
      <c r="M13" s="44">
        <v>0.45</v>
      </c>
      <c r="N13" s="115">
        <f t="shared" si="2"/>
        <v>90630</v>
      </c>
    </row>
    <row r="14" spans="1:14" x14ac:dyDescent="0.35">
      <c r="B14" s="117">
        <v>5</v>
      </c>
      <c r="C14" t="s">
        <v>1044</v>
      </c>
      <c r="D14" s="195" t="s">
        <v>1025</v>
      </c>
      <c r="E14" s="195"/>
      <c r="F14" s="195"/>
      <c r="G14" s="108" t="s">
        <v>1032</v>
      </c>
      <c r="H14" s="116">
        <v>108500</v>
      </c>
      <c r="I14" s="110">
        <v>0.3</v>
      </c>
      <c r="J14" s="115">
        <f t="shared" si="0"/>
        <v>32550</v>
      </c>
      <c r="K14" s="44">
        <v>0.35</v>
      </c>
      <c r="L14" s="115">
        <f t="shared" si="1"/>
        <v>37975</v>
      </c>
      <c r="M14" s="44">
        <v>0.25</v>
      </c>
      <c r="N14" s="115">
        <f t="shared" si="2"/>
        <v>27125</v>
      </c>
    </row>
    <row r="15" spans="1:14" x14ac:dyDescent="0.35">
      <c r="B15" s="117">
        <v>6</v>
      </c>
      <c r="C15" t="s">
        <v>835</v>
      </c>
      <c r="D15" s="195" t="s">
        <v>1027</v>
      </c>
      <c r="E15" s="195"/>
      <c r="F15" s="195"/>
      <c r="G15" s="108" t="s">
        <v>1033</v>
      </c>
      <c r="H15" s="116">
        <v>1</v>
      </c>
      <c r="I15" s="110">
        <v>115000</v>
      </c>
      <c r="J15" s="115">
        <f t="shared" si="0"/>
        <v>115000</v>
      </c>
      <c r="K15" s="44">
        <v>32000</v>
      </c>
      <c r="L15" s="115">
        <f t="shared" si="1"/>
        <v>32000</v>
      </c>
      <c r="M15" s="44">
        <v>17500</v>
      </c>
      <c r="N15" s="115">
        <f t="shared" si="2"/>
        <v>17500</v>
      </c>
    </row>
    <row r="16" spans="1:14" x14ac:dyDescent="0.35">
      <c r="B16" s="117">
        <v>7</v>
      </c>
      <c r="C16" t="s">
        <v>483</v>
      </c>
      <c r="D16" s="195" t="s">
        <v>1028</v>
      </c>
      <c r="E16" s="195"/>
      <c r="F16" s="195"/>
      <c r="G16" s="108" t="s">
        <v>1032</v>
      </c>
      <c r="H16" s="116">
        <v>120400</v>
      </c>
      <c r="I16" s="110">
        <v>1</v>
      </c>
      <c r="J16" s="115">
        <f t="shared" si="0"/>
        <v>120400</v>
      </c>
      <c r="K16" s="44">
        <v>0.89</v>
      </c>
      <c r="L16" s="115">
        <f t="shared" si="1"/>
        <v>107156</v>
      </c>
      <c r="M16" s="44">
        <v>0.7</v>
      </c>
      <c r="N16" s="115">
        <f t="shared" si="2"/>
        <v>84280</v>
      </c>
    </row>
    <row r="17" spans="2:14" x14ac:dyDescent="0.35">
      <c r="B17" s="117">
        <v>8</v>
      </c>
      <c r="C17" t="s">
        <v>484</v>
      </c>
      <c r="D17" s="195" t="s">
        <v>1029</v>
      </c>
      <c r="E17" s="195"/>
      <c r="F17" s="195"/>
      <c r="G17" s="108" t="s">
        <v>1032</v>
      </c>
      <c r="H17" s="116">
        <v>51700</v>
      </c>
      <c r="I17" s="110">
        <v>1</v>
      </c>
      <c r="J17" s="115">
        <f t="shared" si="0"/>
        <v>51700</v>
      </c>
      <c r="K17" s="44">
        <v>0.89</v>
      </c>
      <c r="L17" s="115">
        <f t="shared" si="1"/>
        <v>46013</v>
      </c>
      <c r="M17" s="44">
        <v>0.7</v>
      </c>
      <c r="N17" s="115">
        <f t="shared" si="2"/>
        <v>36190</v>
      </c>
    </row>
    <row r="18" spans="2:14" x14ac:dyDescent="0.35">
      <c r="B18" s="117">
        <v>9</v>
      </c>
      <c r="C18" t="s">
        <v>1045</v>
      </c>
      <c r="D18" s="195" t="s">
        <v>1030</v>
      </c>
      <c r="E18" s="195"/>
      <c r="F18" s="195"/>
      <c r="G18" s="108" t="s">
        <v>1032</v>
      </c>
      <c r="H18" s="116">
        <v>14800</v>
      </c>
      <c r="I18" s="110">
        <v>1</v>
      </c>
      <c r="J18" s="115">
        <f t="shared" si="0"/>
        <v>14800</v>
      </c>
      <c r="K18" s="44">
        <v>3.5</v>
      </c>
      <c r="L18" s="115">
        <f t="shared" si="1"/>
        <v>51800</v>
      </c>
      <c r="M18" s="44">
        <v>2</v>
      </c>
      <c r="N18" s="115">
        <f t="shared" si="2"/>
        <v>29600</v>
      </c>
    </row>
    <row r="19" spans="2:14" x14ac:dyDescent="0.35">
      <c r="B19" s="117">
        <v>10</v>
      </c>
      <c r="C19" t="s">
        <v>1046</v>
      </c>
      <c r="D19" s="195" t="s">
        <v>1031</v>
      </c>
      <c r="E19" s="195"/>
      <c r="F19" s="195"/>
      <c r="G19" s="108" t="s">
        <v>1032</v>
      </c>
      <c r="H19" s="116">
        <v>123100</v>
      </c>
      <c r="I19" s="110">
        <v>0.8</v>
      </c>
      <c r="J19" s="115">
        <f t="shared" si="0"/>
        <v>98480</v>
      </c>
      <c r="K19" s="44">
        <v>0.4</v>
      </c>
      <c r="L19" s="115">
        <f t="shared" si="1"/>
        <v>49240</v>
      </c>
      <c r="M19" s="44">
        <v>0.64</v>
      </c>
      <c r="N19" s="115">
        <f t="shared" si="2"/>
        <v>78784</v>
      </c>
    </row>
    <row r="20" spans="2:14" x14ac:dyDescent="0.35">
      <c r="J20" s="19"/>
    </row>
    <row r="21" spans="2:14" s="12" customFormat="1" ht="15.5" x14ac:dyDescent="0.35">
      <c r="I21" s="111" t="s">
        <v>40</v>
      </c>
      <c r="J21" s="113">
        <f>SUM(J10:J19)</f>
        <v>713330</v>
      </c>
      <c r="K21" s="111"/>
      <c r="L21" s="113">
        <f>SUM(L10:L19)</f>
        <v>570360</v>
      </c>
      <c r="M21" s="111"/>
      <c r="N21" s="113">
        <f>SUM(N10:N19)</f>
        <v>389109</v>
      </c>
    </row>
    <row r="22" spans="2:14" s="12" customFormat="1" ht="15.5" x14ac:dyDescent="0.35">
      <c r="I22" s="111"/>
      <c r="J22" s="112"/>
      <c r="K22" s="111"/>
      <c r="L22" s="112"/>
      <c r="M22" s="111"/>
      <c r="N22" s="112"/>
    </row>
    <row r="23" spans="2:14" x14ac:dyDescent="0.35">
      <c r="B23" s="121">
        <v>1</v>
      </c>
      <c r="C23" s="122"/>
      <c r="D23" s="122" t="s">
        <v>1038</v>
      </c>
      <c r="E23" s="122"/>
      <c r="F23" s="122"/>
      <c r="G23" s="123" t="s">
        <v>1032</v>
      </c>
      <c r="H23" s="124">
        <v>69775</v>
      </c>
      <c r="I23" s="122"/>
      <c r="J23" s="122"/>
      <c r="K23" s="122">
        <v>0.25</v>
      </c>
      <c r="L23" s="126">
        <f>SUM(H23*K23)</f>
        <v>17443.75</v>
      </c>
    </row>
    <row r="24" spans="2:14" x14ac:dyDescent="0.35">
      <c r="B24" s="127">
        <v>2</v>
      </c>
      <c r="C24" s="125"/>
      <c r="D24" s="125" t="s">
        <v>1028</v>
      </c>
      <c r="E24" s="125"/>
      <c r="F24" s="125"/>
      <c r="G24" s="128" t="s">
        <v>1032</v>
      </c>
      <c r="H24" s="129">
        <v>69775</v>
      </c>
      <c r="I24" s="125"/>
      <c r="J24" s="125"/>
      <c r="K24" s="125">
        <v>0.7</v>
      </c>
      <c r="L24" s="130">
        <f t="shared" ref="L24" si="3">SUM(H24*K24)</f>
        <v>48842.5</v>
      </c>
    </row>
    <row r="26" spans="2:14" x14ac:dyDescent="0.35">
      <c r="D26" s="120"/>
      <c r="H26" s="199" t="s">
        <v>1039</v>
      </c>
      <c r="I26" s="199"/>
      <c r="J26" s="199"/>
      <c r="K26" s="199"/>
      <c r="L26" s="114">
        <f>SUM(L23,L24)</f>
        <v>66286.25</v>
      </c>
    </row>
    <row r="28" spans="2:14" ht="15.5" x14ac:dyDescent="0.35">
      <c r="K28" t="s">
        <v>1035</v>
      </c>
      <c r="L28" s="113">
        <f>SUM(N21,L26)</f>
        <v>455395.25</v>
      </c>
    </row>
  </sheetData>
  <mergeCells count="14">
    <mergeCell ref="K8:L8"/>
    <mergeCell ref="M8:N8"/>
    <mergeCell ref="H26:K26"/>
    <mergeCell ref="D10:F10"/>
    <mergeCell ref="D11:F11"/>
    <mergeCell ref="D12:F12"/>
    <mergeCell ref="D13:F13"/>
    <mergeCell ref="D14:F14"/>
    <mergeCell ref="D15:F15"/>
    <mergeCell ref="D16:F16"/>
    <mergeCell ref="D17:F17"/>
    <mergeCell ref="D18:F18"/>
    <mergeCell ref="D19:F19"/>
    <mergeCell ref="I8:J8"/>
  </mergeCells>
  <phoneticPr fontId="7" type="noConversion"/>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E12C2-C21C-4666-8C17-18CA9CC0DF2D}">
  <sheetPr codeName="Sheet10"/>
  <dimension ref="A1:S29"/>
  <sheetViews>
    <sheetView workbookViewId="0">
      <selection activeCell="A21" sqref="A21:XFD21"/>
    </sheetView>
  </sheetViews>
  <sheetFormatPr defaultRowHeight="14.5" x14ac:dyDescent="0.35"/>
  <cols>
    <col min="1" max="1" width="11.81640625" customWidth="1"/>
    <col min="2" max="2" width="9.7265625" bestFit="1" customWidth="1"/>
    <col min="11" max="11" width="11.453125" bestFit="1" customWidth="1"/>
    <col min="13" max="13" width="12.453125" bestFit="1" customWidth="1"/>
    <col min="15" max="15" width="10.81640625" bestFit="1" customWidth="1"/>
    <col min="17" max="17" width="11.81640625" bestFit="1" customWidth="1"/>
    <col min="19" max="19" width="10.81640625" bestFit="1" customWidth="1"/>
  </cols>
  <sheetData>
    <row r="1" spans="1:19" ht="15.5" x14ac:dyDescent="0.35">
      <c r="A1" s="8" t="s">
        <v>22</v>
      </c>
      <c r="B1" t="s">
        <v>100</v>
      </c>
      <c r="D1" s="8" t="s">
        <v>24</v>
      </c>
      <c r="E1" t="str">
        <f>VLOOKUP($B$1,[1]DATA!$A$2:$E$80,2)</f>
        <v>Coffee</v>
      </c>
      <c r="G1" s="38"/>
      <c r="H1" s="38"/>
    </row>
    <row r="2" spans="1:19" ht="15.5" x14ac:dyDescent="0.35">
      <c r="A2" s="8" t="s">
        <v>25</v>
      </c>
      <c r="B2" t="str">
        <f>VLOOKUP($B$1,[1]DATA!$A$2:$E$80,3)</f>
        <v>Tullahoma</v>
      </c>
      <c r="D2" s="8" t="s">
        <v>26</v>
      </c>
      <c r="E2" t="str">
        <f>VLOOKUP($B$1,[1]DATA!$A$2:$E$80,5)</f>
        <v>Middle</v>
      </c>
      <c r="G2" s="38"/>
      <c r="H2" s="38"/>
    </row>
    <row r="3" spans="1:19" ht="15.5" x14ac:dyDescent="0.35">
      <c r="A3" s="8" t="s">
        <v>27</v>
      </c>
      <c r="B3" t="str">
        <f>VLOOKUP($B$1,[1]DATA!$A$2:$E$80,4)</f>
        <v>Tullahoma Regional/Wm Northern Field</v>
      </c>
      <c r="G3" s="38"/>
      <c r="H3" s="38"/>
    </row>
    <row r="4" spans="1:19" x14ac:dyDescent="0.35">
      <c r="G4" s="38"/>
      <c r="H4" s="38"/>
    </row>
    <row r="5" spans="1:19" ht="15.5" x14ac:dyDescent="0.35">
      <c r="A5" s="8" t="s">
        <v>28</v>
      </c>
      <c r="C5" t="s">
        <v>630</v>
      </c>
      <c r="G5" s="38"/>
      <c r="H5" s="38"/>
    </row>
    <row r="6" spans="1:19" ht="15.5" x14ac:dyDescent="0.35">
      <c r="A6" s="8" t="s">
        <v>29</v>
      </c>
      <c r="B6" s="23" t="s">
        <v>924</v>
      </c>
      <c r="G6" s="38"/>
      <c r="H6" s="38"/>
    </row>
    <row r="7" spans="1:19" ht="15.5" x14ac:dyDescent="0.35">
      <c r="A7" s="8" t="s">
        <v>30</v>
      </c>
      <c r="B7" s="57">
        <v>44307</v>
      </c>
      <c r="G7" s="38"/>
      <c r="H7" s="38"/>
    </row>
    <row r="8" spans="1:19" x14ac:dyDescent="0.35">
      <c r="G8" s="38"/>
      <c r="H8" s="38"/>
      <c r="K8" t="s">
        <v>668</v>
      </c>
      <c r="O8" t="s">
        <v>669</v>
      </c>
    </row>
    <row r="9" spans="1:19" ht="15.5" x14ac:dyDescent="0.35">
      <c r="A9" s="36" t="s">
        <v>631</v>
      </c>
      <c r="C9" t="s">
        <v>557</v>
      </c>
      <c r="E9" s="10" t="s">
        <v>328</v>
      </c>
      <c r="F9" s="10"/>
      <c r="G9" s="38"/>
      <c r="H9" s="38" t="s">
        <v>33</v>
      </c>
      <c r="I9" s="189" t="s">
        <v>329</v>
      </c>
      <c r="J9" s="189"/>
      <c r="K9" s="189" t="s">
        <v>39</v>
      </c>
      <c r="L9" s="189"/>
      <c r="M9" s="189" t="s">
        <v>40</v>
      </c>
      <c r="N9" s="189"/>
      <c r="O9" s="25" t="s">
        <v>39</v>
      </c>
      <c r="Q9" t="s">
        <v>40</v>
      </c>
      <c r="S9" t="s">
        <v>407</v>
      </c>
    </row>
    <row r="10" spans="1:19" x14ac:dyDescent="0.35">
      <c r="A10">
        <v>1</v>
      </c>
      <c r="C10" t="s">
        <v>632</v>
      </c>
      <c r="E10" t="s">
        <v>650</v>
      </c>
      <c r="G10" s="38"/>
      <c r="H10" s="38" t="s">
        <v>355</v>
      </c>
      <c r="I10">
        <v>1</v>
      </c>
      <c r="J10" s="89"/>
      <c r="K10" s="90">
        <v>41800</v>
      </c>
      <c r="L10" s="89"/>
      <c r="M10" s="90">
        <f>I10*K10</f>
        <v>41800</v>
      </c>
      <c r="N10" s="89"/>
      <c r="O10" s="86">
        <v>50000</v>
      </c>
      <c r="P10" s="51"/>
      <c r="Q10" s="86">
        <f>I10*O10</f>
        <v>50000</v>
      </c>
      <c r="R10" s="51"/>
      <c r="S10" s="86">
        <f>AVERAGE(K10,O10)</f>
        <v>45900</v>
      </c>
    </row>
    <row r="11" spans="1:19" x14ac:dyDescent="0.35">
      <c r="A11">
        <v>2</v>
      </c>
      <c r="C11" t="s">
        <v>633</v>
      </c>
      <c r="E11" t="s">
        <v>651</v>
      </c>
      <c r="G11" s="38"/>
      <c r="H11" s="38" t="s">
        <v>355</v>
      </c>
      <c r="I11">
        <v>1</v>
      </c>
      <c r="J11" s="91"/>
      <c r="K11" s="92">
        <v>500</v>
      </c>
      <c r="L11" s="91"/>
      <c r="M11" s="90">
        <f t="shared" ref="M11:M27" si="0">I11*K11</f>
        <v>500</v>
      </c>
      <c r="N11" s="91"/>
      <c r="O11" s="93">
        <v>6700</v>
      </c>
      <c r="P11" s="51"/>
      <c r="Q11" s="86">
        <f t="shared" ref="Q11:Q27" si="1">I11*O11</f>
        <v>6700</v>
      </c>
      <c r="R11" s="51"/>
      <c r="S11" s="86">
        <f t="shared" ref="S11:S26" si="2">AVERAGE(K11,O11)</f>
        <v>3600</v>
      </c>
    </row>
    <row r="12" spans="1:19" x14ac:dyDescent="0.35">
      <c r="A12">
        <v>3</v>
      </c>
      <c r="C12" t="s">
        <v>634</v>
      </c>
      <c r="E12" t="s">
        <v>652</v>
      </c>
      <c r="G12" s="38"/>
      <c r="H12" s="38" t="s">
        <v>355</v>
      </c>
      <c r="I12">
        <v>1</v>
      </c>
      <c r="J12" s="51"/>
      <c r="K12" s="86">
        <v>20000</v>
      </c>
      <c r="L12" s="51"/>
      <c r="M12" s="90">
        <f t="shared" si="0"/>
        <v>20000</v>
      </c>
      <c r="N12" s="51"/>
      <c r="O12" s="86">
        <v>52000</v>
      </c>
      <c r="P12" s="51"/>
      <c r="Q12" s="86">
        <f t="shared" si="1"/>
        <v>52000</v>
      </c>
      <c r="R12" s="51"/>
      <c r="S12" s="86">
        <f t="shared" si="2"/>
        <v>36000</v>
      </c>
    </row>
    <row r="13" spans="1:19" x14ac:dyDescent="0.35">
      <c r="A13">
        <v>4</v>
      </c>
      <c r="C13" t="s">
        <v>635</v>
      </c>
      <c r="E13" t="s">
        <v>653</v>
      </c>
      <c r="G13" s="38"/>
      <c r="H13" s="38" t="s">
        <v>355</v>
      </c>
      <c r="I13">
        <v>1</v>
      </c>
      <c r="J13" s="51"/>
      <c r="K13" s="86">
        <v>18000</v>
      </c>
      <c r="L13" s="51"/>
      <c r="M13" s="90">
        <f t="shared" si="0"/>
        <v>18000</v>
      </c>
      <c r="N13" s="51"/>
      <c r="O13" s="86">
        <v>40000</v>
      </c>
      <c r="P13" s="51"/>
      <c r="Q13" s="86">
        <f t="shared" si="1"/>
        <v>40000</v>
      </c>
      <c r="R13" s="51"/>
      <c r="S13" s="86">
        <f t="shared" si="2"/>
        <v>29000</v>
      </c>
    </row>
    <row r="14" spans="1:19" x14ac:dyDescent="0.35">
      <c r="A14">
        <v>5</v>
      </c>
      <c r="C14" t="s">
        <v>636</v>
      </c>
      <c r="E14" t="s">
        <v>654</v>
      </c>
      <c r="G14" s="38"/>
      <c r="H14" s="38" t="s">
        <v>356</v>
      </c>
      <c r="I14">
        <v>60</v>
      </c>
      <c r="J14" s="51"/>
      <c r="K14" s="86">
        <v>18</v>
      </c>
      <c r="L14" s="51"/>
      <c r="M14" s="90">
        <f t="shared" si="0"/>
        <v>1080</v>
      </c>
      <c r="N14" s="51"/>
      <c r="O14" s="86">
        <v>12.5</v>
      </c>
      <c r="P14" s="51"/>
      <c r="Q14" s="86">
        <f t="shared" si="1"/>
        <v>750</v>
      </c>
      <c r="R14" s="51"/>
      <c r="S14" s="86">
        <f t="shared" si="2"/>
        <v>15.25</v>
      </c>
    </row>
    <row r="15" spans="1:19" x14ac:dyDescent="0.35">
      <c r="A15">
        <v>6</v>
      </c>
      <c r="C15" t="s">
        <v>637</v>
      </c>
      <c r="E15" t="s">
        <v>655</v>
      </c>
      <c r="G15" s="38"/>
      <c r="H15" s="38" t="s">
        <v>359</v>
      </c>
      <c r="I15" s="18">
        <v>7280</v>
      </c>
      <c r="J15" s="51"/>
      <c r="K15" s="86">
        <v>12.3</v>
      </c>
      <c r="L15" s="51"/>
      <c r="M15" s="90">
        <f t="shared" si="0"/>
        <v>89544</v>
      </c>
      <c r="N15" s="51"/>
      <c r="O15" s="86">
        <v>22</v>
      </c>
      <c r="P15" s="51"/>
      <c r="Q15" s="86">
        <f>I15*O15</f>
        <v>160160</v>
      </c>
      <c r="R15" s="51"/>
      <c r="S15" s="86">
        <f t="shared" si="2"/>
        <v>17.149999999999999</v>
      </c>
    </row>
    <row r="16" spans="1:19" x14ac:dyDescent="0.35">
      <c r="A16">
        <v>7</v>
      </c>
      <c r="C16" t="s">
        <v>638</v>
      </c>
      <c r="E16" t="s">
        <v>656</v>
      </c>
      <c r="G16" s="38"/>
      <c r="H16" s="38" t="s">
        <v>360</v>
      </c>
      <c r="I16">
        <v>25</v>
      </c>
      <c r="J16" s="51"/>
      <c r="K16" s="86">
        <v>33.92</v>
      </c>
      <c r="L16" s="51"/>
      <c r="M16" s="90">
        <f t="shared" si="0"/>
        <v>848</v>
      </c>
      <c r="N16" s="51"/>
      <c r="O16" s="86">
        <v>140</v>
      </c>
      <c r="P16" s="51"/>
      <c r="Q16" s="86">
        <f t="shared" si="1"/>
        <v>3500</v>
      </c>
      <c r="R16" s="51"/>
      <c r="S16" s="86">
        <f t="shared" si="2"/>
        <v>86.960000000000008</v>
      </c>
    </row>
    <row r="17" spans="1:19" x14ac:dyDescent="0.35">
      <c r="A17">
        <v>8</v>
      </c>
      <c r="C17" t="s">
        <v>639</v>
      </c>
      <c r="E17" t="s">
        <v>657</v>
      </c>
      <c r="G17" s="38"/>
      <c r="H17" s="38" t="s">
        <v>461</v>
      </c>
      <c r="I17" s="18">
        <v>1435</v>
      </c>
      <c r="J17" s="51"/>
      <c r="K17" s="86">
        <v>97.9</v>
      </c>
      <c r="L17" s="51"/>
      <c r="M17" s="90">
        <f>I17*K17</f>
        <v>140486.5</v>
      </c>
      <c r="N17" s="51"/>
      <c r="O17" s="86">
        <v>140</v>
      </c>
      <c r="P17" s="51"/>
      <c r="Q17" s="86">
        <f t="shared" si="1"/>
        <v>200900</v>
      </c>
      <c r="R17" s="51"/>
      <c r="S17" s="86">
        <f t="shared" si="2"/>
        <v>118.95</v>
      </c>
    </row>
    <row r="18" spans="1:19" x14ac:dyDescent="0.35">
      <c r="A18">
        <v>9</v>
      </c>
      <c r="C18" t="s">
        <v>640</v>
      </c>
      <c r="E18" t="s">
        <v>658</v>
      </c>
      <c r="G18" s="38"/>
      <c r="H18" s="38" t="s">
        <v>552</v>
      </c>
      <c r="I18">
        <v>730</v>
      </c>
      <c r="J18" s="51"/>
      <c r="K18" s="86">
        <v>3.2</v>
      </c>
      <c r="L18" s="51"/>
      <c r="M18" s="90">
        <f t="shared" si="0"/>
        <v>2336</v>
      </c>
      <c r="N18" s="51"/>
      <c r="O18" s="86">
        <v>4.5</v>
      </c>
      <c r="P18" s="51"/>
      <c r="Q18" s="86">
        <f t="shared" si="1"/>
        <v>3285</v>
      </c>
      <c r="R18" s="51"/>
      <c r="S18" s="86">
        <f t="shared" si="2"/>
        <v>3.85</v>
      </c>
    </row>
    <row r="19" spans="1:19" x14ac:dyDescent="0.35">
      <c r="A19" s="51" t="s">
        <v>1018</v>
      </c>
      <c r="C19" t="s">
        <v>641</v>
      </c>
      <c r="E19" t="s">
        <v>659</v>
      </c>
      <c r="G19" s="38"/>
      <c r="H19" s="38" t="s">
        <v>552</v>
      </c>
      <c r="I19" s="18">
        <v>2225</v>
      </c>
      <c r="J19" s="51"/>
      <c r="K19" s="86">
        <v>3.16</v>
      </c>
      <c r="L19" s="51"/>
      <c r="M19" s="90">
        <f t="shared" si="0"/>
        <v>7031</v>
      </c>
      <c r="N19" s="51"/>
      <c r="O19" s="86">
        <v>5</v>
      </c>
      <c r="P19" s="51"/>
      <c r="Q19" s="86">
        <f t="shared" si="1"/>
        <v>11125</v>
      </c>
      <c r="R19" s="51"/>
      <c r="S19" s="86">
        <f t="shared" si="2"/>
        <v>4.08</v>
      </c>
    </row>
    <row r="20" spans="1:19" x14ac:dyDescent="0.35">
      <c r="A20">
        <v>10</v>
      </c>
      <c r="C20" t="s">
        <v>642</v>
      </c>
      <c r="E20" t="s">
        <v>660</v>
      </c>
      <c r="G20" s="38"/>
      <c r="H20" s="38" t="s">
        <v>359</v>
      </c>
      <c r="I20">
        <v>125</v>
      </c>
      <c r="J20" s="51"/>
      <c r="K20" s="86">
        <v>53.5</v>
      </c>
      <c r="L20" s="51"/>
      <c r="M20" s="90">
        <f t="shared" si="0"/>
        <v>6687.5</v>
      </c>
      <c r="N20" s="51"/>
      <c r="O20" s="86">
        <v>72</v>
      </c>
      <c r="P20" s="51"/>
      <c r="Q20" s="86">
        <f t="shared" si="1"/>
        <v>9000</v>
      </c>
      <c r="R20" s="51"/>
      <c r="S20" s="86">
        <f t="shared" si="2"/>
        <v>62.75</v>
      </c>
    </row>
    <row r="21" spans="1:19" x14ac:dyDescent="0.35">
      <c r="A21">
        <v>11</v>
      </c>
      <c r="C21" t="s">
        <v>643</v>
      </c>
      <c r="E21" t="s">
        <v>661</v>
      </c>
      <c r="H21" s="38" t="s">
        <v>359</v>
      </c>
      <c r="I21" s="18">
        <v>125</v>
      </c>
      <c r="J21" s="51"/>
      <c r="K21" s="86">
        <v>150</v>
      </c>
      <c r="L21" s="51"/>
      <c r="M21" s="90">
        <f t="shared" si="0"/>
        <v>18750</v>
      </c>
      <c r="N21" s="51"/>
      <c r="O21" s="86">
        <v>280</v>
      </c>
      <c r="P21" s="51"/>
      <c r="Q21" s="86">
        <f t="shared" si="1"/>
        <v>35000</v>
      </c>
      <c r="R21" s="51"/>
      <c r="S21" s="86">
        <f t="shared" si="2"/>
        <v>215</v>
      </c>
    </row>
    <row r="22" spans="1:19" x14ac:dyDescent="0.35">
      <c r="A22">
        <v>12</v>
      </c>
      <c r="C22" t="s">
        <v>644</v>
      </c>
      <c r="E22" t="s">
        <v>662</v>
      </c>
      <c r="H22" s="38" t="s">
        <v>461</v>
      </c>
      <c r="I22">
        <v>30</v>
      </c>
      <c r="J22" s="51"/>
      <c r="K22" s="86">
        <v>20</v>
      </c>
      <c r="L22" s="51"/>
      <c r="M22" s="90">
        <f t="shared" si="0"/>
        <v>600</v>
      </c>
      <c r="N22" s="51"/>
      <c r="O22" s="86">
        <v>62</v>
      </c>
      <c r="P22" s="51"/>
      <c r="Q22" s="86">
        <f t="shared" si="1"/>
        <v>1860</v>
      </c>
      <c r="R22" s="51"/>
      <c r="S22" s="86">
        <f t="shared" si="2"/>
        <v>41</v>
      </c>
    </row>
    <row r="23" spans="1:19" x14ac:dyDescent="0.35">
      <c r="A23">
        <v>13</v>
      </c>
      <c r="C23" t="s">
        <v>645</v>
      </c>
      <c r="E23" t="s">
        <v>663</v>
      </c>
      <c r="H23" s="38" t="s">
        <v>360</v>
      </c>
      <c r="I23" s="18">
        <v>30</v>
      </c>
      <c r="J23" s="51"/>
      <c r="K23" s="86">
        <v>21.4</v>
      </c>
      <c r="L23" s="51"/>
      <c r="M23" s="90">
        <f t="shared" si="0"/>
        <v>642</v>
      </c>
      <c r="N23" s="51"/>
      <c r="O23" s="86">
        <v>110</v>
      </c>
      <c r="P23" s="51"/>
      <c r="Q23" s="86">
        <f t="shared" si="1"/>
        <v>3300</v>
      </c>
      <c r="R23" s="51"/>
      <c r="S23" s="86">
        <f t="shared" si="2"/>
        <v>65.7</v>
      </c>
    </row>
    <row r="24" spans="1:19" x14ac:dyDescent="0.35">
      <c r="A24">
        <v>14</v>
      </c>
      <c r="C24" t="s">
        <v>646</v>
      </c>
      <c r="E24" t="s">
        <v>664</v>
      </c>
      <c r="H24" s="38" t="s">
        <v>461</v>
      </c>
      <c r="I24">
        <v>55</v>
      </c>
      <c r="J24" s="51"/>
      <c r="K24" s="86">
        <v>26.75</v>
      </c>
      <c r="L24" s="51"/>
      <c r="M24" s="90">
        <f t="shared" si="0"/>
        <v>1471.25</v>
      </c>
      <c r="N24" s="51"/>
      <c r="O24" s="86">
        <v>51</v>
      </c>
      <c r="P24" s="51"/>
      <c r="Q24" s="86">
        <f t="shared" si="1"/>
        <v>2805</v>
      </c>
      <c r="R24" s="51"/>
      <c r="S24" s="86">
        <f t="shared" si="2"/>
        <v>38.875</v>
      </c>
    </row>
    <row r="25" spans="1:19" x14ac:dyDescent="0.35">
      <c r="A25">
        <v>15</v>
      </c>
      <c r="C25" t="s">
        <v>647</v>
      </c>
      <c r="E25" t="s">
        <v>665</v>
      </c>
      <c r="H25" s="38" t="s">
        <v>553</v>
      </c>
      <c r="I25" s="18">
        <v>480</v>
      </c>
      <c r="J25" s="51"/>
      <c r="K25" s="86">
        <v>1.73</v>
      </c>
      <c r="L25" s="51"/>
      <c r="M25" s="90">
        <f t="shared" si="0"/>
        <v>830.4</v>
      </c>
      <c r="N25" s="51"/>
      <c r="O25" s="86">
        <v>1.8</v>
      </c>
      <c r="P25" s="51"/>
      <c r="Q25" s="86">
        <f t="shared" si="1"/>
        <v>864</v>
      </c>
      <c r="R25" s="51"/>
      <c r="S25" s="86">
        <f t="shared" si="2"/>
        <v>1.7650000000000001</v>
      </c>
    </row>
    <row r="26" spans="1:19" x14ac:dyDescent="0.35">
      <c r="A26">
        <v>16</v>
      </c>
      <c r="C26" t="s">
        <v>648</v>
      </c>
      <c r="E26" t="s">
        <v>666</v>
      </c>
      <c r="H26" s="38" t="s">
        <v>553</v>
      </c>
      <c r="I26">
        <v>480</v>
      </c>
      <c r="J26" s="51"/>
      <c r="K26" s="86">
        <v>1.73</v>
      </c>
      <c r="L26" s="51"/>
      <c r="M26" s="90">
        <f t="shared" si="0"/>
        <v>830.4</v>
      </c>
      <c r="N26" s="51"/>
      <c r="O26" s="86">
        <v>2.5</v>
      </c>
      <c r="P26" s="51"/>
      <c r="Q26" s="86">
        <f t="shared" si="1"/>
        <v>1200</v>
      </c>
      <c r="R26" s="51"/>
      <c r="S26" s="86">
        <f t="shared" si="2"/>
        <v>2.1150000000000002</v>
      </c>
    </row>
    <row r="27" spans="1:19" x14ac:dyDescent="0.35">
      <c r="A27">
        <v>17</v>
      </c>
      <c r="C27" t="s">
        <v>649</v>
      </c>
      <c r="E27" t="s">
        <v>667</v>
      </c>
      <c r="H27" s="38" t="s">
        <v>606</v>
      </c>
      <c r="I27">
        <v>0.5</v>
      </c>
      <c r="J27" s="51"/>
      <c r="K27" s="86">
        <v>3210</v>
      </c>
      <c r="L27" s="51"/>
      <c r="M27" s="90">
        <f t="shared" si="0"/>
        <v>1605</v>
      </c>
      <c r="N27" s="51"/>
      <c r="O27" s="86">
        <v>20000</v>
      </c>
      <c r="P27" s="51"/>
      <c r="Q27" s="86">
        <f t="shared" si="1"/>
        <v>10000</v>
      </c>
      <c r="R27" s="51"/>
      <c r="S27" s="86">
        <v>11605</v>
      </c>
    </row>
    <row r="29" spans="1:19" s="12" customFormat="1" x14ac:dyDescent="0.35">
      <c r="A29" s="12" t="s">
        <v>40</v>
      </c>
      <c r="M29" s="47">
        <f>SUM(M10:M27)</f>
        <v>353042.05000000005</v>
      </c>
      <c r="Q29" s="47">
        <f>SUM(Q10:Q27)</f>
        <v>592449</v>
      </c>
    </row>
  </sheetData>
  <mergeCells count="3">
    <mergeCell ref="I9:J9"/>
    <mergeCell ref="K9:L9"/>
    <mergeCell ref="M9:N9"/>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E23C5-2B55-47DB-A7A5-3A7AF5840745}">
  <sheetPr codeName="Sheet11"/>
  <dimension ref="A1:T21"/>
  <sheetViews>
    <sheetView workbookViewId="0">
      <selection activeCell="T11" sqref="T11"/>
    </sheetView>
  </sheetViews>
  <sheetFormatPr defaultRowHeight="14.5" x14ac:dyDescent="0.35"/>
  <cols>
    <col min="8" max="8" width="16.81640625" bestFit="1" customWidth="1"/>
    <col min="9" max="9" width="10.81640625" bestFit="1" customWidth="1"/>
    <col min="11" max="11" width="11.453125" bestFit="1" customWidth="1"/>
    <col min="13" max="13" width="10.81640625" bestFit="1" customWidth="1"/>
    <col min="15" max="15" width="10.81640625" bestFit="1" customWidth="1"/>
    <col min="17" max="17" width="10.81640625" bestFit="1" customWidth="1"/>
    <col min="18" max="18" width="11.81640625" bestFit="1" customWidth="1"/>
    <col min="20" max="20" width="10.81640625" bestFit="1" customWidth="1"/>
  </cols>
  <sheetData>
    <row r="1" spans="1:20" ht="15.5" x14ac:dyDescent="0.35">
      <c r="A1" s="8" t="s">
        <v>22</v>
      </c>
      <c r="B1" t="s">
        <v>103</v>
      </c>
      <c r="D1" s="8" t="s">
        <v>24</v>
      </c>
      <c r="E1" t="str">
        <f>VLOOKUP($B$1,[1]DATA!$A$2:$E$80,2)</f>
        <v>Obion</v>
      </c>
      <c r="G1" s="38"/>
      <c r="H1" s="38"/>
    </row>
    <row r="2" spans="1:20" ht="15.5" x14ac:dyDescent="0.35">
      <c r="A2" s="8" t="s">
        <v>25</v>
      </c>
      <c r="B2" t="str">
        <f>VLOOKUP($B$1,[1]DATA!$A$2:$E$80,3)</f>
        <v>Union City</v>
      </c>
      <c r="D2" s="8" t="s">
        <v>26</v>
      </c>
      <c r="E2" t="str">
        <f>VLOOKUP($B$1,[1]DATA!$A$2:$E$80,5)</f>
        <v>West</v>
      </c>
      <c r="G2" s="38"/>
      <c r="H2" s="38"/>
    </row>
    <row r="3" spans="1:20" ht="15.5" x14ac:dyDescent="0.35">
      <c r="A3" s="8" t="s">
        <v>27</v>
      </c>
      <c r="B3" t="str">
        <f>VLOOKUP($B$1,[1]DATA!$A$2:$E$80,4)</f>
        <v>Everett-Stewart Regional</v>
      </c>
      <c r="G3" s="38"/>
      <c r="H3" s="38"/>
    </row>
    <row r="4" spans="1:20" x14ac:dyDescent="0.35">
      <c r="G4" s="38"/>
      <c r="H4" s="38"/>
    </row>
    <row r="5" spans="1:20" ht="15.5" x14ac:dyDescent="0.35">
      <c r="A5" s="8" t="s">
        <v>28</v>
      </c>
      <c r="C5" t="s">
        <v>670</v>
      </c>
      <c r="G5" s="38"/>
      <c r="H5" s="38"/>
    </row>
    <row r="6" spans="1:20" ht="15.5" x14ac:dyDescent="0.35">
      <c r="A6" s="8" t="s">
        <v>29</v>
      </c>
      <c r="B6" s="23" t="s">
        <v>907</v>
      </c>
      <c r="G6" s="38"/>
      <c r="H6" s="38"/>
    </row>
    <row r="7" spans="1:20" ht="15.5" x14ac:dyDescent="0.35">
      <c r="A7" s="8" t="s">
        <v>30</v>
      </c>
      <c r="B7" s="57">
        <v>44351</v>
      </c>
      <c r="G7" s="38"/>
      <c r="H7" s="38"/>
    </row>
    <row r="8" spans="1:20" x14ac:dyDescent="0.35">
      <c r="G8" s="38"/>
      <c r="H8" s="38"/>
      <c r="I8" t="s">
        <v>678</v>
      </c>
      <c r="M8" t="s">
        <v>679</v>
      </c>
      <c r="Q8" t="s">
        <v>680</v>
      </c>
    </row>
    <row r="9" spans="1:20" ht="15.5" x14ac:dyDescent="0.35">
      <c r="A9" s="36" t="s">
        <v>471</v>
      </c>
      <c r="C9" t="s">
        <v>557</v>
      </c>
      <c r="E9" s="10" t="s">
        <v>328</v>
      </c>
      <c r="F9" s="10"/>
      <c r="G9" s="38" t="s">
        <v>33</v>
      </c>
      <c r="H9" s="38" t="s">
        <v>329</v>
      </c>
      <c r="I9" s="189" t="s">
        <v>39</v>
      </c>
      <c r="J9" s="189"/>
      <c r="K9" s="189" t="s">
        <v>40</v>
      </c>
      <c r="L9" s="189"/>
      <c r="M9" s="189" t="s">
        <v>39</v>
      </c>
      <c r="N9" s="189"/>
      <c r="O9" s="25" t="s">
        <v>40</v>
      </c>
      <c r="P9" s="12"/>
      <c r="Q9" t="s">
        <v>671</v>
      </c>
      <c r="R9" t="s">
        <v>40</v>
      </c>
      <c r="T9" t="s">
        <v>407</v>
      </c>
    </row>
    <row r="10" spans="1:20" x14ac:dyDescent="0.35">
      <c r="A10">
        <v>1</v>
      </c>
      <c r="C10" t="s">
        <v>566</v>
      </c>
      <c r="E10" t="s">
        <v>444</v>
      </c>
      <c r="G10" s="38" t="s">
        <v>355</v>
      </c>
      <c r="H10" s="38">
        <v>1</v>
      </c>
      <c r="I10" s="31">
        <v>5000</v>
      </c>
      <c r="J10" s="13"/>
      <c r="K10" s="31">
        <f>H10*I10</f>
        <v>5000</v>
      </c>
      <c r="L10" s="13"/>
      <c r="M10" s="31">
        <v>9000</v>
      </c>
      <c r="N10" s="13"/>
      <c r="O10" s="19">
        <f>H10*M10</f>
        <v>9000</v>
      </c>
      <c r="Q10" s="19">
        <v>10000</v>
      </c>
      <c r="R10" s="19">
        <f>H10*Q10</f>
        <v>10000</v>
      </c>
      <c r="T10" s="19">
        <f>AVERAGE(M10,Q10)</f>
        <v>9500</v>
      </c>
    </row>
    <row r="11" spans="1:20" x14ac:dyDescent="0.35">
      <c r="A11">
        <v>2</v>
      </c>
      <c r="C11" t="s">
        <v>672</v>
      </c>
      <c r="E11" t="s">
        <v>675</v>
      </c>
      <c r="G11" s="38" t="s">
        <v>355</v>
      </c>
      <c r="H11" s="38">
        <v>1</v>
      </c>
      <c r="I11" s="32">
        <v>6300</v>
      </c>
      <c r="J11" s="14"/>
      <c r="K11" s="31">
        <f t="shared" ref="K11:K12" si="0">H11*I11</f>
        <v>6300</v>
      </c>
      <c r="L11" s="14"/>
      <c r="M11" s="32">
        <v>15000</v>
      </c>
      <c r="N11" s="14"/>
      <c r="O11" s="19">
        <f>H11*M11</f>
        <v>15000</v>
      </c>
      <c r="Q11" s="19">
        <v>36000</v>
      </c>
      <c r="R11" s="19">
        <f t="shared" ref="R11:R13" si="1">H11*Q11</f>
        <v>36000</v>
      </c>
      <c r="T11" s="19">
        <f t="shared" ref="T11:T13" si="2">AVERAGE(M11,Q11)</f>
        <v>25500</v>
      </c>
    </row>
    <row r="12" spans="1:20" x14ac:dyDescent="0.35">
      <c r="A12">
        <v>3</v>
      </c>
      <c r="C12" t="s">
        <v>673</v>
      </c>
      <c r="E12" t="s">
        <v>676</v>
      </c>
      <c r="G12" s="38" t="s">
        <v>355</v>
      </c>
      <c r="H12" s="38">
        <v>1</v>
      </c>
      <c r="I12" s="19">
        <v>1800</v>
      </c>
      <c r="K12" s="31">
        <f t="shared" si="0"/>
        <v>1800</v>
      </c>
      <c r="M12" s="19">
        <v>4800</v>
      </c>
      <c r="O12" s="19">
        <f t="shared" ref="O12:O13" si="3">H12*M12</f>
        <v>4800</v>
      </c>
      <c r="Q12" s="19">
        <v>7000</v>
      </c>
      <c r="R12" s="19">
        <f t="shared" si="1"/>
        <v>7000</v>
      </c>
      <c r="T12" s="19">
        <f t="shared" si="2"/>
        <v>5900</v>
      </c>
    </row>
    <row r="13" spans="1:20" x14ac:dyDescent="0.35">
      <c r="A13">
        <v>4</v>
      </c>
      <c r="C13" t="s">
        <v>674</v>
      </c>
      <c r="E13" t="s">
        <v>677</v>
      </c>
      <c r="G13" s="38" t="s">
        <v>355</v>
      </c>
      <c r="H13" s="38">
        <v>1</v>
      </c>
      <c r="I13" s="19">
        <v>42000</v>
      </c>
      <c r="K13" s="31">
        <f>H13*I13</f>
        <v>42000</v>
      </c>
      <c r="M13" s="19">
        <v>69000</v>
      </c>
      <c r="O13" s="19">
        <f t="shared" si="3"/>
        <v>69000</v>
      </c>
      <c r="Q13" s="19">
        <v>63000</v>
      </c>
      <c r="R13" s="19">
        <f t="shared" si="1"/>
        <v>63000</v>
      </c>
      <c r="T13" s="19">
        <f t="shared" si="2"/>
        <v>66000</v>
      </c>
    </row>
    <row r="14" spans="1:20" x14ac:dyDescent="0.35">
      <c r="G14" s="61"/>
      <c r="H14" s="61"/>
      <c r="I14" s="19"/>
      <c r="K14" s="31"/>
      <c r="M14" s="19"/>
      <c r="O14" s="19"/>
      <c r="Q14" s="19"/>
      <c r="R14" s="19"/>
      <c r="T14" s="19"/>
    </row>
    <row r="15" spans="1:20" s="12" customFormat="1" x14ac:dyDescent="0.35">
      <c r="A15" s="12" t="s">
        <v>40</v>
      </c>
      <c r="G15" s="88"/>
      <c r="H15" s="88"/>
      <c r="K15" s="47">
        <f>SUM(K10:K13)</f>
        <v>55100</v>
      </c>
      <c r="O15" s="47">
        <f>SUM(O10:O13)</f>
        <v>97800</v>
      </c>
      <c r="R15" s="47">
        <f>SUM(R10:R13)</f>
        <v>116000</v>
      </c>
    </row>
    <row r="16" spans="1:20" x14ac:dyDescent="0.35">
      <c r="G16" s="38"/>
      <c r="H16" s="38"/>
    </row>
    <row r="17" spans="7:8" x14ac:dyDescent="0.35">
      <c r="G17" s="38"/>
      <c r="H17" s="38"/>
    </row>
    <row r="18" spans="7:8" x14ac:dyDescent="0.35">
      <c r="G18" s="38"/>
      <c r="H18" s="38"/>
    </row>
    <row r="19" spans="7:8" x14ac:dyDescent="0.35">
      <c r="G19" s="38"/>
      <c r="H19" s="38"/>
    </row>
    <row r="20" spans="7:8" x14ac:dyDescent="0.35">
      <c r="G20" s="38"/>
      <c r="H20" s="38"/>
    </row>
    <row r="21" spans="7:8" x14ac:dyDescent="0.35">
      <c r="G21" s="38"/>
      <c r="H21" s="38"/>
    </row>
  </sheetData>
  <mergeCells count="3">
    <mergeCell ref="I9:J9"/>
    <mergeCell ref="K9:L9"/>
    <mergeCell ref="M9:N9"/>
  </mergeCells>
  <phoneticPr fontId="7"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108A8-2774-458F-B812-C58E203EB783}">
  <sheetPr codeName="Sheet12"/>
  <dimension ref="A1:R30"/>
  <sheetViews>
    <sheetView topLeftCell="A4" workbookViewId="0">
      <selection activeCell="A31" sqref="A31"/>
    </sheetView>
  </sheetViews>
  <sheetFormatPr defaultRowHeight="14.5" x14ac:dyDescent="0.35"/>
  <cols>
    <col min="1" max="1" width="13.1796875" customWidth="1"/>
    <col min="2" max="2" width="17.7265625" bestFit="1" customWidth="1"/>
    <col min="3" max="3" width="28.1796875" bestFit="1" customWidth="1"/>
    <col min="9" max="9" width="11.54296875" bestFit="1" customWidth="1"/>
    <col min="11" max="11" width="12.54296875" bestFit="1" customWidth="1"/>
    <col min="13" max="13" width="13.7265625" customWidth="1"/>
    <col min="15" max="15" width="12.54296875" bestFit="1" customWidth="1"/>
    <col min="18" max="18" width="16" bestFit="1" customWidth="1"/>
  </cols>
  <sheetData>
    <row r="1" spans="1:18" ht="15.5" x14ac:dyDescent="0.35">
      <c r="A1" s="8" t="s">
        <v>22</v>
      </c>
      <c r="B1" t="s">
        <v>686</v>
      </c>
      <c r="D1" s="8" t="s">
        <v>24</v>
      </c>
      <c r="E1" t="str">
        <f>VLOOKUP($B$1,[1]DATA!$A$2:$E$80,2)</f>
        <v>Sumner</v>
      </c>
      <c r="G1" s="40"/>
      <c r="H1" s="40"/>
    </row>
    <row r="2" spans="1:18" ht="15.5" x14ac:dyDescent="0.35">
      <c r="A2" s="8" t="s">
        <v>25</v>
      </c>
      <c r="B2" t="str">
        <f>VLOOKUP($B$1,[1]DATA!$A$2:$E$80,3)</f>
        <v>Gallatin</v>
      </c>
      <c r="D2" s="8" t="s">
        <v>26</v>
      </c>
      <c r="E2" t="str">
        <f>VLOOKUP($B$1,[1]DATA!$A$2:$E$80,5)</f>
        <v>Middle</v>
      </c>
      <c r="G2" s="40"/>
      <c r="H2" s="40"/>
    </row>
    <row r="3" spans="1:18" ht="15.5" x14ac:dyDescent="0.35">
      <c r="A3" s="8" t="s">
        <v>27</v>
      </c>
      <c r="B3" t="str">
        <f>VLOOKUP($B$1,[1]DATA!$A$2:$E$80,4)</f>
        <v>Music City Executive</v>
      </c>
      <c r="G3" s="40"/>
      <c r="H3" s="40"/>
    </row>
    <row r="4" spans="1:18" x14ac:dyDescent="0.35">
      <c r="G4" s="40"/>
      <c r="H4" s="40"/>
    </row>
    <row r="5" spans="1:18" ht="15.65" customHeight="1" x14ac:dyDescent="0.35">
      <c r="A5" s="8" t="s">
        <v>28</v>
      </c>
      <c r="C5" t="str">
        <f>[1]Index!D2</f>
        <v>Water and Sewer Improvements</v>
      </c>
      <c r="E5" t="s">
        <v>684</v>
      </c>
      <c r="G5" s="40"/>
      <c r="H5" s="40"/>
    </row>
    <row r="6" spans="1:18" ht="15.5" x14ac:dyDescent="0.35">
      <c r="A6" s="8" t="s">
        <v>29</v>
      </c>
      <c r="B6" s="56" t="s">
        <v>906</v>
      </c>
      <c r="G6" s="40"/>
      <c r="H6" s="40"/>
    </row>
    <row r="7" spans="1:18" ht="15.5" x14ac:dyDescent="0.35">
      <c r="A7" s="8" t="s">
        <v>30</v>
      </c>
      <c r="B7" s="58">
        <v>44400</v>
      </c>
      <c r="G7" s="40"/>
      <c r="H7" s="40"/>
    </row>
    <row r="8" spans="1:18" x14ac:dyDescent="0.35">
      <c r="G8" s="40"/>
      <c r="H8" s="40"/>
    </row>
    <row r="9" spans="1:18" x14ac:dyDescent="0.35">
      <c r="A9" s="10"/>
      <c r="B9" s="10"/>
      <c r="C9" s="10"/>
      <c r="D9" s="40"/>
      <c r="E9" s="40"/>
      <c r="F9" s="189"/>
      <c r="G9" s="189"/>
      <c r="H9" s="189" t="s">
        <v>405</v>
      </c>
      <c r="I9" s="189" t="s">
        <v>678</v>
      </c>
      <c r="J9" s="189"/>
      <c r="K9" s="189"/>
      <c r="L9" s="189" t="s">
        <v>704</v>
      </c>
      <c r="M9" s="189" t="s">
        <v>679</v>
      </c>
      <c r="N9" s="12"/>
    </row>
    <row r="10" spans="1:18" x14ac:dyDescent="0.35">
      <c r="A10" t="s">
        <v>471</v>
      </c>
      <c r="C10" t="s">
        <v>557</v>
      </c>
      <c r="E10" t="s">
        <v>328</v>
      </c>
      <c r="G10" s="40" t="s">
        <v>33</v>
      </c>
      <c r="H10" s="40" t="s">
        <v>329</v>
      </c>
      <c r="I10" s="13" t="s">
        <v>39</v>
      </c>
      <c r="J10" s="13"/>
      <c r="K10" s="42" t="s">
        <v>40</v>
      </c>
      <c r="L10" s="13"/>
      <c r="M10" s="13" t="s">
        <v>39</v>
      </c>
      <c r="N10" s="13"/>
      <c r="O10" t="s">
        <v>40</v>
      </c>
      <c r="R10" t="s">
        <v>407</v>
      </c>
    </row>
    <row r="11" spans="1:18" x14ac:dyDescent="0.35">
      <c r="A11">
        <v>1</v>
      </c>
      <c r="C11" t="s">
        <v>409</v>
      </c>
      <c r="E11" t="s">
        <v>702</v>
      </c>
      <c r="G11" s="40" t="s">
        <v>355</v>
      </c>
      <c r="H11" s="40">
        <v>1</v>
      </c>
      <c r="I11" s="14">
        <v>3000</v>
      </c>
      <c r="J11" s="14"/>
      <c r="K11" s="43">
        <f>H11*I11</f>
        <v>3000</v>
      </c>
      <c r="L11" s="14"/>
      <c r="M11" s="43">
        <v>4500</v>
      </c>
      <c r="N11" s="14"/>
      <c r="O11" s="46">
        <f>H11*M11</f>
        <v>4500</v>
      </c>
      <c r="R11" s="44">
        <f>AVERAGE(M11)</f>
        <v>4500</v>
      </c>
    </row>
    <row r="12" spans="1:18" x14ac:dyDescent="0.35">
      <c r="A12">
        <v>2</v>
      </c>
      <c r="C12" t="s">
        <v>689</v>
      </c>
      <c r="E12" t="s">
        <v>701</v>
      </c>
      <c r="G12" t="s">
        <v>355</v>
      </c>
      <c r="H12">
        <v>1</v>
      </c>
      <c r="I12" s="14">
        <v>3000</v>
      </c>
      <c r="K12" s="44">
        <f t="shared" ref="K12:K13" si="0">H12*I12</f>
        <v>3000</v>
      </c>
      <c r="M12" s="44">
        <v>4500</v>
      </c>
      <c r="O12" s="46">
        <f t="shared" ref="O12:O23" si="1">H12*M12</f>
        <v>4500</v>
      </c>
      <c r="R12" s="44">
        <f t="shared" ref="R12:R23" si="2">AVERAGE(M12)</f>
        <v>4500</v>
      </c>
    </row>
    <row r="13" spans="1:18" x14ac:dyDescent="0.35">
      <c r="A13">
        <v>3</v>
      </c>
      <c r="C13" t="s">
        <v>470</v>
      </c>
      <c r="E13" t="s">
        <v>700</v>
      </c>
      <c r="G13" t="s">
        <v>355</v>
      </c>
      <c r="H13">
        <v>1</v>
      </c>
      <c r="I13" s="14">
        <v>3000</v>
      </c>
      <c r="K13" s="44">
        <f t="shared" si="0"/>
        <v>3000</v>
      </c>
      <c r="M13" s="44">
        <v>4500</v>
      </c>
      <c r="O13" s="46">
        <f t="shared" si="1"/>
        <v>4500</v>
      </c>
      <c r="R13" s="44">
        <f t="shared" si="2"/>
        <v>4500</v>
      </c>
    </row>
    <row r="14" spans="1:18" ht="13" customHeight="1" x14ac:dyDescent="0.35">
      <c r="A14">
        <v>4</v>
      </c>
      <c r="C14" t="s">
        <v>341</v>
      </c>
      <c r="E14" t="s">
        <v>400</v>
      </c>
      <c r="G14" t="s">
        <v>355</v>
      </c>
      <c r="H14">
        <v>1</v>
      </c>
      <c r="I14" s="14">
        <v>5000</v>
      </c>
      <c r="K14" s="44">
        <f>H14*I14</f>
        <v>5000</v>
      </c>
      <c r="M14" s="44">
        <v>4500</v>
      </c>
      <c r="O14" s="46">
        <f t="shared" si="1"/>
        <v>4500</v>
      </c>
      <c r="R14" s="44">
        <f t="shared" si="2"/>
        <v>4500</v>
      </c>
    </row>
    <row r="15" spans="1:18" ht="13" customHeight="1" x14ac:dyDescent="0.35">
      <c r="A15">
        <v>5</v>
      </c>
      <c r="C15" t="s">
        <v>365</v>
      </c>
      <c r="E15" t="s">
        <v>444</v>
      </c>
      <c r="G15" t="s">
        <v>355</v>
      </c>
      <c r="H15">
        <v>1</v>
      </c>
      <c r="I15" s="14">
        <v>20000</v>
      </c>
      <c r="K15" s="44">
        <f t="shared" ref="K15:K23" si="3">H15*I15</f>
        <v>20000</v>
      </c>
      <c r="M15" s="44">
        <v>15000</v>
      </c>
      <c r="O15" s="46">
        <f t="shared" si="1"/>
        <v>15000</v>
      </c>
      <c r="R15" s="44">
        <f t="shared" si="2"/>
        <v>15000</v>
      </c>
    </row>
    <row r="16" spans="1:18" ht="13" customHeight="1" x14ac:dyDescent="0.35">
      <c r="A16">
        <v>6</v>
      </c>
      <c r="C16" t="s">
        <v>690</v>
      </c>
      <c r="E16" t="s">
        <v>699</v>
      </c>
      <c r="G16" t="s">
        <v>356</v>
      </c>
      <c r="H16">
        <v>7283</v>
      </c>
      <c r="I16" s="14">
        <v>27.5</v>
      </c>
      <c r="K16" s="44">
        <f t="shared" si="3"/>
        <v>200282.5</v>
      </c>
      <c r="M16" s="44">
        <v>26.95</v>
      </c>
      <c r="O16" s="46">
        <f t="shared" si="1"/>
        <v>196276.85</v>
      </c>
      <c r="R16" s="44">
        <f t="shared" si="2"/>
        <v>26.95</v>
      </c>
    </row>
    <row r="17" spans="1:18" ht="13" customHeight="1" x14ac:dyDescent="0.35">
      <c r="A17">
        <v>7</v>
      </c>
      <c r="C17" t="s">
        <v>687</v>
      </c>
      <c r="E17" t="s">
        <v>696</v>
      </c>
      <c r="G17" t="s">
        <v>357</v>
      </c>
      <c r="H17">
        <v>1</v>
      </c>
      <c r="I17" s="14">
        <v>3000</v>
      </c>
      <c r="K17" s="44">
        <f t="shared" si="3"/>
        <v>3000</v>
      </c>
      <c r="M17" s="44">
        <v>3000</v>
      </c>
      <c r="O17" s="46">
        <f t="shared" si="1"/>
        <v>3000</v>
      </c>
      <c r="R17" s="44">
        <f t="shared" si="2"/>
        <v>3000</v>
      </c>
    </row>
    <row r="18" spans="1:18" ht="13" customHeight="1" x14ac:dyDescent="0.35">
      <c r="A18">
        <v>8</v>
      </c>
      <c r="C18" t="s">
        <v>691</v>
      </c>
      <c r="E18" t="s">
        <v>698</v>
      </c>
      <c r="G18" t="s">
        <v>357</v>
      </c>
      <c r="H18">
        <v>1</v>
      </c>
      <c r="I18" s="14">
        <v>750</v>
      </c>
      <c r="K18" s="44">
        <f t="shared" si="3"/>
        <v>750</v>
      </c>
      <c r="M18" s="44">
        <v>900</v>
      </c>
      <c r="O18" s="46">
        <f t="shared" si="1"/>
        <v>900</v>
      </c>
      <c r="R18" s="44">
        <f t="shared" si="2"/>
        <v>900</v>
      </c>
    </row>
    <row r="19" spans="1:18" ht="13" customHeight="1" x14ac:dyDescent="0.35">
      <c r="A19">
        <v>9</v>
      </c>
      <c r="C19" t="s">
        <v>688</v>
      </c>
      <c r="E19" t="s">
        <v>697</v>
      </c>
      <c r="G19" t="s">
        <v>357</v>
      </c>
      <c r="H19">
        <v>1</v>
      </c>
      <c r="I19" s="14">
        <v>3000</v>
      </c>
      <c r="K19" s="44">
        <f t="shared" si="3"/>
        <v>3000</v>
      </c>
      <c r="M19" s="44">
        <v>7500</v>
      </c>
      <c r="O19" s="46">
        <f t="shared" si="1"/>
        <v>7500</v>
      </c>
      <c r="R19" s="44">
        <f t="shared" si="2"/>
        <v>7500</v>
      </c>
    </row>
    <row r="20" spans="1:18" ht="13" customHeight="1" x14ac:dyDescent="0.35">
      <c r="A20">
        <v>10</v>
      </c>
      <c r="C20" t="s">
        <v>692</v>
      </c>
      <c r="E20" t="s">
        <v>695</v>
      </c>
      <c r="G20" t="s">
        <v>357</v>
      </c>
      <c r="H20">
        <v>1</v>
      </c>
      <c r="I20" s="14">
        <v>3000</v>
      </c>
      <c r="K20" s="44">
        <f t="shared" si="3"/>
        <v>3000</v>
      </c>
      <c r="M20" s="44">
        <v>2200</v>
      </c>
      <c r="O20" s="46">
        <f t="shared" si="1"/>
        <v>2200</v>
      </c>
      <c r="R20" s="44">
        <f t="shared" si="2"/>
        <v>2200</v>
      </c>
    </row>
    <row r="21" spans="1:18" ht="13" customHeight="1" x14ac:dyDescent="0.35">
      <c r="A21">
        <v>11</v>
      </c>
      <c r="C21" t="s">
        <v>425</v>
      </c>
      <c r="E21" t="s">
        <v>694</v>
      </c>
      <c r="G21" t="s">
        <v>356</v>
      </c>
      <c r="H21">
        <v>7283</v>
      </c>
      <c r="I21" s="14">
        <v>12</v>
      </c>
      <c r="K21" s="44">
        <f t="shared" si="3"/>
        <v>87396</v>
      </c>
      <c r="M21" s="44">
        <v>13.32</v>
      </c>
      <c r="O21" s="46">
        <f t="shared" si="1"/>
        <v>97009.56</v>
      </c>
      <c r="R21" s="44">
        <f t="shared" si="2"/>
        <v>13.32</v>
      </c>
    </row>
    <row r="22" spans="1:18" ht="13" customHeight="1" x14ac:dyDescent="0.35">
      <c r="A22">
        <v>12</v>
      </c>
      <c r="C22" t="s">
        <v>490</v>
      </c>
      <c r="E22" t="s">
        <v>442</v>
      </c>
      <c r="G22" t="s">
        <v>703</v>
      </c>
      <c r="H22">
        <v>2</v>
      </c>
      <c r="I22" s="14">
        <v>2500</v>
      </c>
      <c r="K22" s="44">
        <f t="shared" si="3"/>
        <v>5000</v>
      </c>
      <c r="M22" s="44">
        <v>2500</v>
      </c>
      <c r="O22" s="46">
        <f t="shared" si="1"/>
        <v>5000</v>
      </c>
      <c r="R22" s="44">
        <f t="shared" si="2"/>
        <v>2500</v>
      </c>
    </row>
    <row r="23" spans="1:18" ht="13" customHeight="1" x14ac:dyDescent="0.35">
      <c r="A23">
        <v>13</v>
      </c>
      <c r="C23" t="s">
        <v>693</v>
      </c>
      <c r="E23" t="s">
        <v>443</v>
      </c>
      <c r="G23" t="s">
        <v>359</v>
      </c>
      <c r="H23" s="18">
        <v>9711</v>
      </c>
      <c r="I23" s="14">
        <v>2</v>
      </c>
      <c r="K23" s="44">
        <f t="shared" si="3"/>
        <v>19422</v>
      </c>
      <c r="M23" s="44">
        <v>0.31</v>
      </c>
      <c r="O23" s="46">
        <f t="shared" si="1"/>
        <v>3010.41</v>
      </c>
      <c r="R23" s="44">
        <f t="shared" si="2"/>
        <v>0.31</v>
      </c>
    </row>
    <row r="24" spans="1:18" s="12" customFormat="1" x14ac:dyDescent="0.35">
      <c r="A24" s="96" t="s">
        <v>40</v>
      </c>
      <c r="K24" s="45">
        <f>SUM(K11:K23)</f>
        <v>355850.5</v>
      </c>
      <c r="M24" s="45"/>
      <c r="O24" s="15">
        <f>SUM(O11:O23)</f>
        <v>347896.82</v>
      </c>
    </row>
    <row r="25" spans="1:18" x14ac:dyDescent="0.35">
      <c r="A25" s="51"/>
      <c r="K25" s="45"/>
      <c r="M25" s="44"/>
      <c r="O25" s="15"/>
    </row>
    <row r="26" spans="1:18" x14ac:dyDescent="0.35">
      <c r="A26" s="22" t="s">
        <v>799</v>
      </c>
    </row>
    <row r="27" spans="1:18" x14ac:dyDescent="0.35">
      <c r="A27">
        <v>1</v>
      </c>
      <c r="C27" t="s">
        <v>705</v>
      </c>
      <c r="E27" t="s">
        <v>706</v>
      </c>
      <c r="G27" t="s">
        <v>356</v>
      </c>
      <c r="H27" s="18">
        <v>7283</v>
      </c>
      <c r="I27" s="14">
        <v>35</v>
      </c>
      <c r="K27" s="29">
        <f>H27*I27</f>
        <v>254905</v>
      </c>
      <c r="M27" s="44">
        <v>34</v>
      </c>
      <c r="O27" s="44">
        <f>M27*H27</f>
        <v>247622</v>
      </c>
    </row>
    <row r="28" spans="1:18" s="12" customFormat="1" x14ac:dyDescent="0.35">
      <c r="A28" s="96" t="s">
        <v>40</v>
      </c>
      <c r="K28" s="47">
        <v>254905</v>
      </c>
      <c r="O28" s="47">
        <v>247622</v>
      </c>
    </row>
    <row r="30" spans="1:18" s="12" customFormat="1" x14ac:dyDescent="0.35">
      <c r="A30" s="12" t="s">
        <v>1020</v>
      </c>
      <c r="K30" s="45">
        <f>K24+K28</f>
        <v>610755.5</v>
      </c>
      <c r="O30" s="101">
        <f>O24+O28</f>
        <v>595518.82000000007</v>
      </c>
    </row>
  </sheetData>
  <mergeCells count="4">
    <mergeCell ref="H9:I9"/>
    <mergeCell ref="J9:K9"/>
    <mergeCell ref="L9:M9"/>
    <mergeCell ref="F9:G9"/>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CF33D-C276-4395-AF54-775E0382D338}">
  <sheetPr codeName="Sheet13"/>
  <dimension ref="A1:T26"/>
  <sheetViews>
    <sheetView workbookViewId="0">
      <selection activeCell="A26" sqref="A26:XFD26"/>
    </sheetView>
  </sheetViews>
  <sheetFormatPr defaultRowHeight="14.5" x14ac:dyDescent="0.35"/>
  <cols>
    <col min="2" max="2" width="9.453125" bestFit="1" customWidth="1"/>
    <col min="9" max="9" width="9.81640625" bestFit="1" customWidth="1"/>
    <col min="11" max="11" width="12.453125" bestFit="1" customWidth="1"/>
    <col min="13" max="13" width="9.81640625" bestFit="1" customWidth="1"/>
    <col min="15" max="15" width="12.453125" bestFit="1" customWidth="1"/>
    <col min="17" max="17" width="9.81640625" bestFit="1" customWidth="1"/>
    <col min="18" max="18" width="14.453125" bestFit="1" customWidth="1"/>
    <col min="20" max="20" width="9.81640625" bestFit="1" customWidth="1"/>
  </cols>
  <sheetData>
    <row r="1" spans="1:20" x14ac:dyDescent="0.35">
      <c r="A1" t="s">
        <v>22</v>
      </c>
      <c r="B1" t="s">
        <v>90</v>
      </c>
      <c r="D1" t="s">
        <v>24</v>
      </c>
      <c r="E1" t="str">
        <f>VLOOKUP($B$1,[1]DATA!$A$2:$E$80,2)</f>
        <v>Henderson</v>
      </c>
    </row>
    <row r="2" spans="1:20" x14ac:dyDescent="0.35">
      <c r="A2" t="s">
        <v>25</v>
      </c>
      <c r="B2" t="str">
        <f>VLOOKUP($B$1,[1]DATA!$A$2:$E$80,3)</f>
        <v>Lexington-Parsons</v>
      </c>
      <c r="D2" t="s">
        <v>26</v>
      </c>
      <c r="E2" t="str">
        <f>VLOOKUP($B$1,[1]DATA!$A$2:$E$80,5)</f>
        <v>West</v>
      </c>
    </row>
    <row r="3" spans="1:20" x14ac:dyDescent="0.35">
      <c r="A3" t="s">
        <v>27</v>
      </c>
      <c r="B3" t="str">
        <f>VLOOKUP($B$1,[1]DATA!$A$2:$E$80,4)</f>
        <v>Beech River Regional</v>
      </c>
    </row>
    <row r="5" spans="1:20" x14ac:dyDescent="0.35">
      <c r="A5" t="s">
        <v>28</v>
      </c>
      <c r="C5" t="s">
        <v>709</v>
      </c>
    </row>
    <row r="6" spans="1:20" x14ac:dyDescent="0.35">
      <c r="A6" t="s">
        <v>29</v>
      </c>
      <c r="B6" s="23" t="s">
        <v>905</v>
      </c>
    </row>
    <row r="7" spans="1:20" x14ac:dyDescent="0.35">
      <c r="A7" t="s">
        <v>30</v>
      </c>
      <c r="B7" s="55">
        <v>44396</v>
      </c>
    </row>
    <row r="8" spans="1:20" x14ac:dyDescent="0.35">
      <c r="I8" t="s">
        <v>678</v>
      </c>
      <c r="M8" t="s">
        <v>733</v>
      </c>
      <c r="Q8" t="s">
        <v>734</v>
      </c>
    </row>
    <row r="9" spans="1:20" x14ac:dyDescent="0.35">
      <c r="A9" t="s">
        <v>471</v>
      </c>
      <c r="C9" t="s">
        <v>557</v>
      </c>
      <c r="E9" t="s">
        <v>328</v>
      </c>
      <c r="G9" t="s">
        <v>33</v>
      </c>
      <c r="H9" t="s">
        <v>329</v>
      </c>
      <c r="I9" t="s">
        <v>39</v>
      </c>
      <c r="K9" t="s">
        <v>40</v>
      </c>
      <c r="M9" t="s">
        <v>39</v>
      </c>
      <c r="O9" t="s">
        <v>40</v>
      </c>
      <c r="Q9" t="s">
        <v>671</v>
      </c>
      <c r="R9" t="s">
        <v>40</v>
      </c>
      <c r="T9" t="s">
        <v>407</v>
      </c>
    </row>
    <row r="10" spans="1:20" x14ac:dyDescent="0.35">
      <c r="A10">
        <v>1</v>
      </c>
      <c r="C10" t="s">
        <v>718</v>
      </c>
      <c r="E10" t="s">
        <v>731</v>
      </c>
      <c r="G10" t="s">
        <v>355</v>
      </c>
      <c r="H10" s="35">
        <v>1</v>
      </c>
      <c r="I10" s="44">
        <v>2500</v>
      </c>
      <c r="K10" s="44">
        <f>H10*I10</f>
        <v>2500</v>
      </c>
      <c r="M10" s="44">
        <v>500</v>
      </c>
      <c r="O10" s="44">
        <f>H10*M10</f>
        <v>500</v>
      </c>
      <c r="Q10" s="44">
        <v>10800</v>
      </c>
      <c r="R10" s="44">
        <f>H10*Q10</f>
        <v>10800</v>
      </c>
      <c r="T10" s="44">
        <f>AVERAGE(M10,Q10)</f>
        <v>5650</v>
      </c>
    </row>
    <row r="11" spans="1:20" x14ac:dyDescent="0.35">
      <c r="A11">
        <v>2</v>
      </c>
      <c r="C11" t="s">
        <v>718</v>
      </c>
      <c r="E11" t="s">
        <v>730</v>
      </c>
      <c r="G11" t="s">
        <v>732</v>
      </c>
      <c r="H11" s="35">
        <v>10000</v>
      </c>
      <c r="I11" s="44">
        <v>35</v>
      </c>
      <c r="K11" s="44">
        <f t="shared" ref="K11:K24" si="0">H11*I11</f>
        <v>350000</v>
      </c>
      <c r="M11" s="44">
        <v>41.75</v>
      </c>
      <c r="O11" s="44">
        <f>H11*M11</f>
        <v>417500</v>
      </c>
      <c r="Q11" s="44">
        <v>31.5</v>
      </c>
      <c r="R11" s="44">
        <f t="shared" ref="R11:R24" si="1">H11*Q11</f>
        <v>315000</v>
      </c>
      <c r="T11" s="44">
        <f t="shared" ref="T11:T24" si="2">AVERAGE(M11,Q11)</f>
        <v>36.625</v>
      </c>
    </row>
    <row r="12" spans="1:20" x14ac:dyDescent="0.35">
      <c r="A12">
        <v>3</v>
      </c>
      <c r="C12" t="s">
        <v>718</v>
      </c>
      <c r="E12" t="s">
        <v>729</v>
      </c>
      <c r="G12" t="s">
        <v>357</v>
      </c>
      <c r="H12" s="35">
        <v>2</v>
      </c>
      <c r="I12" s="44">
        <v>5000</v>
      </c>
      <c r="K12" s="44">
        <f t="shared" si="0"/>
        <v>10000</v>
      </c>
      <c r="M12" s="44">
        <v>4500</v>
      </c>
      <c r="O12" s="44">
        <f t="shared" ref="O12:O24" si="3">H12*M12</f>
        <v>9000</v>
      </c>
      <c r="Q12" s="44">
        <v>2840</v>
      </c>
      <c r="R12" s="44">
        <f t="shared" si="1"/>
        <v>5680</v>
      </c>
      <c r="T12" s="44">
        <f t="shared" si="2"/>
        <v>3670</v>
      </c>
    </row>
    <row r="13" spans="1:20" x14ac:dyDescent="0.35">
      <c r="A13">
        <v>4</v>
      </c>
      <c r="C13" t="s">
        <v>718</v>
      </c>
      <c r="E13" t="s">
        <v>728</v>
      </c>
      <c r="G13" t="s">
        <v>357</v>
      </c>
      <c r="H13" s="35">
        <v>1</v>
      </c>
      <c r="I13" s="44">
        <v>1500</v>
      </c>
      <c r="K13" s="44">
        <f t="shared" si="0"/>
        <v>1500</v>
      </c>
      <c r="M13" s="44">
        <v>2500</v>
      </c>
      <c r="O13" s="44">
        <f t="shared" si="3"/>
        <v>2500</v>
      </c>
      <c r="Q13" s="44">
        <v>4325</v>
      </c>
      <c r="R13" s="44">
        <f t="shared" si="1"/>
        <v>4325</v>
      </c>
      <c r="T13" s="44">
        <f t="shared" si="2"/>
        <v>3412.5</v>
      </c>
    </row>
    <row r="14" spans="1:20" x14ac:dyDescent="0.35">
      <c r="A14">
        <v>5</v>
      </c>
      <c r="C14" t="s">
        <v>718</v>
      </c>
      <c r="E14" t="s">
        <v>727</v>
      </c>
      <c r="G14" t="s">
        <v>359</v>
      </c>
      <c r="H14" s="35">
        <v>6500</v>
      </c>
      <c r="I14" s="44">
        <v>10</v>
      </c>
      <c r="K14" s="44">
        <f t="shared" si="0"/>
        <v>65000</v>
      </c>
      <c r="M14" s="44">
        <v>9.6300000000000008</v>
      </c>
      <c r="O14" s="44">
        <f t="shared" si="3"/>
        <v>62595.000000000007</v>
      </c>
      <c r="Q14" s="44">
        <v>8.9499999999999993</v>
      </c>
      <c r="R14" s="44">
        <f t="shared" si="1"/>
        <v>58174.999999999993</v>
      </c>
      <c r="T14" s="44">
        <f t="shared" si="2"/>
        <v>9.2899999999999991</v>
      </c>
    </row>
    <row r="15" spans="1:20" x14ac:dyDescent="0.35">
      <c r="A15">
        <v>6</v>
      </c>
      <c r="C15" t="s">
        <v>718</v>
      </c>
      <c r="E15" t="s">
        <v>726</v>
      </c>
      <c r="G15" t="s">
        <v>356</v>
      </c>
      <c r="H15" s="35">
        <v>350</v>
      </c>
      <c r="I15" s="44">
        <v>21</v>
      </c>
      <c r="K15" s="44">
        <f t="shared" si="0"/>
        <v>7350</v>
      </c>
      <c r="M15" s="44">
        <v>28.5</v>
      </c>
      <c r="O15" s="44">
        <f t="shared" si="3"/>
        <v>9975</v>
      </c>
      <c r="Q15" s="44">
        <v>34.5</v>
      </c>
      <c r="R15" s="44">
        <f t="shared" si="1"/>
        <v>12075</v>
      </c>
      <c r="T15" s="44">
        <f t="shared" si="2"/>
        <v>31.5</v>
      </c>
    </row>
    <row r="16" spans="1:20" x14ac:dyDescent="0.35">
      <c r="A16">
        <v>7</v>
      </c>
      <c r="C16" t="s">
        <v>717</v>
      </c>
      <c r="E16" t="s">
        <v>725</v>
      </c>
      <c r="G16" t="s">
        <v>356</v>
      </c>
      <c r="H16" s="35">
        <v>1200</v>
      </c>
      <c r="I16" s="44">
        <v>4.5</v>
      </c>
      <c r="K16" s="44">
        <f t="shared" si="0"/>
        <v>5400</v>
      </c>
      <c r="M16" s="44">
        <v>9.6999999999999993</v>
      </c>
      <c r="O16" s="44">
        <f t="shared" si="3"/>
        <v>11640</v>
      </c>
      <c r="Q16" s="44">
        <v>10.5</v>
      </c>
      <c r="R16" s="44">
        <f t="shared" si="1"/>
        <v>12600</v>
      </c>
      <c r="T16" s="44">
        <f t="shared" si="2"/>
        <v>10.1</v>
      </c>
    </row>
    <row r="17" spans="1:20" x14ac:dyDescent="0.35">
      <c r="A17">
        <v>8</v>
      </c>
      <c r="C17" t="s">
        <v>715</v>
      </c>
      <c r="E17" t="s">
        <v>724</v>
      </c>
      <c r="G17" t="s">
        <v>357</v>
      </c>
      <c r="H17" s="35">
        <v>42</v>
      </c>
      <c r="I17" s="44">
        <v>500</v>
      </c>
      <c r="K17" s="44">
        <f t="shared" si="0"/>
        <v>21000</v>
      </c>
      <c r="M17" s="44">
        <v>825</v>
      </c>
      <c r="O17" s="44">
        <f t="shared" si="3"/>
        <v>34650</v>
      </c>
      <c r="Q17" s="44">
        <v>650</v>
      </c>
      <c r="R17" s="44">
        <f t="shared" si="1"/>
        <v>27300</v>
      </c>
      <c r="T17" s="44">
        <f t="shared" si="2"/>
        <v>737.5</v>
      </c>
    </row>
    <row r="18" spans="1:20" x14ac:dyDescent="0.35">
      <c r="A18">
        <v>9</v>
      </c>
      <c r="C18" t="s">
        <v>716</v>
      </c>
      <c r="E18" t="s">
        <v>723</v>
      </c>
      <c r="G18" t="s">
        <v>357</v>
      </c>
      <c r="H18" s="35">
        <v>3</v>
      </c>
      <c r="I18" s="44">
        <v>1000</v>
      </c>
      <c r="K18" s="44">
        <f t="shared" si="0"/>
        <v>3000</v>
      </c>
      <c r="M18" s="44">
        <v>800</v>
      </c>
      <c r="O18" s="44">
        <f t="shared" si="3"/>
        <v>2400</v>
      </c>
      <c r="Q18" s="44">
        <v>615</v>
      </c>
      <c r="R18" s="44">
        <f t="shared" si="1"/>
        <v>1845</v>
      </c>
      <c r="T18" s="44">
        <f t="shared" si="2"/>
        <v>707.5</v>
      </c>
    </row>
    <row r="19" spans="1:20" x14ac:dyDescent="0.35">
      <c r="A19">
        <v>10</v>
      </c>
      <c r="C19" t="s">
        <v>714</v>
      </c>
      <c r="E19" t="s">
        <v>722</v>
      </c>
      <c r="G19" t="s">
        <v>356</v>
      </c>
      <c r="H19" s="35">
        <v>591</v>
      </c>
      <c r="I19" s="44">
        <v>145</v>
      </c>
      <c r="K19" s="44">
        <f t="shared" si="0"/>
        <v>85695</v>
      </c>
      <c r="M19" s="44">
        <v>231</v>
      </c>
      <c r="O19" s="44">
        <f t="shared" si="3"/>
        <v>136521</v>
      </c>
      <c r="Q19" s="44">
        <v>174</v>
      </c>
      <c r="R19" s="44">
        <f t="shared" si="1"/>
        <v>102834</v>
      </c>
      <c r="T19" s="44">
        <f t="shared" si="2"/>
        <v>202.5</v>
      </c>
    </row>
    <row r="20" spans="1:20" x14ac:dyDescent="0.35">
      <c r="A20">
        <v>11</v>
      </c>
      <c r="C20" t="s">
        <v>713</v>
      </c>
      <c r="E20" t="s">
        <v>721</v>
      </c>
      <c r="G20" t="s">
        <v>357</v>
      </c>
      <c r="H20" s="35">
        <v>3</v>
      </c>
      <c r="I20" s="44">
        <v>7500</v>
      </c>
      <c r="K20" s="44">
        <f t="shared" si="0"/>
        <v>22500</v>
      </c>
      <c r="M20" s="44">
        <v>25000</v>
      </c>
      <c r="O20" s="44">
        <f t="shared" si="3"/>
        <v>75000</v>
      </c>
      <c r="Q20" s="44">
        <v>30300</v>
      </c>
      <c r="R20" s="44">
        <f t="shared" si="1"/>
        <v>90900</v>
      </c>
      <c r="T20" s="44">
        <f t="shared" si="2"/>
        <v>27650</v>
      </c>
    </row>
    <row r="21" spans="1:20" x14ac:dyDescent="0.35">
      <c r="A21">
        <v>12</v>
      </c>
      <c r="C21" t="s">
        <v>712</v>
      </c>
      <c r="E21" t="s">
        <v>720</v>
      </c>
      <c r="G21" t="s">
        <v>461</v>
      </c>
      <c r="H21" s="35">
        <v>1500</v>
      </c>
      <c r="I21" s="44">
        <v>50</v>
      </c>
      <c r="K21" s="44">
        <f t="shared" si="0"/>
        <v>75000</v>
      </c>
      <c r="M21" s="44">
        <v>59</v>
      </c>
      <c r="O21" s="44">
        <f t="shared" si="3"/>
        <v>88500</v>
      </c>
      <c r="Q21" s="44">
        <v>41.25</v>
      </c>
      <c r="R21" s="44">
        <f t="shared" si="1"/>
        <v>61875</v>
      </c>
      <c r="T21" s="44">
        <f t="shared" si="2"/>
        <v>50.125</v>
      </c>
    </row>
    <row r="22" spans="1:20" x14ac:dyDescent="0.35">
      <c r="A22">
        <v>13</v>
      </c>
      <c r="C22" t="s">
        <v>711</v>
      </c>
      <c r="E22" t="s">
        <v>719</v>
      </c>
      <c r="G22" t="s">
        <v>606</v>
      </c>
      <c r="H22" s="35">
        <v>10</v>
      </c>
      <c r="I22" s="44">
        <v>5500</v>
      </c>
      <c r="K22" s="44">
        <f t="shared" si="0"/>
        <v>55000</v>
      </c>
      <c r="M22" s="44">
        <v>6400</v>
      </c>
      <c r="O22" s="44">
        <f t="shared" si="3"/>
        <v>64000</v>
      </c>
      <c r="Q22" s="44">
        <v>5000</v>
      </c>
      <c r="R22" s="44">
        <f t="shared" si="1"/>
        <v>50000</v>
      </c>
      <c r="T22" s="44">
        <f t="shared" si="2"/>
        <v>5700</v>
      </c>
    </row>
    <row r="23" spans="1:20" x14ac:dyDescent="0.35">
      <c r="A23">
        <v>14</v>
      </c>
      <c r="C23" t="s">
        <v>566</v>
      </c>
      <c r="E23" t="s">
        <v>444</v>
      </c>
      <c r="G23" t="s">
        <v>355</v>
      </c>
      <c r="H23" s="35">
        <v>1</v>
      </c>
      <c r="I23" s="44">
        <v>30000</v>
      </c>
      <c r="K23" s="44">
        <f t="shared" si="0"/>
        <v>30000</v>
      </c>
      <c r="M23" s="44">
        <v>57000</v>
      </c>
      <c r="O23" s="44">
        <f t="shared" si="3"/>
        <v>57000</v>
      </c>
      <c r="Q23" s="44">
        <v>96000</v>
      </c>
      <c r="R23" s="44">
        <f t="shared" si="1"/>
        <v>96000</v>
      </c>
      <c r="T23" s="44">
        <f t="shared" si="2"/>
        <v>76500</v>
      </c>
    </row>
    <row r="24" spans="1:20" x14ac:dyDescent="0.35">
      <c r="A24">
        <v>15</v>
      </c>
      <c r="C24" t="s">
        <v>710</v>
      </c>
      <c r="E24" t="s">
        <v>452</v>
      </c>
      <c r="G24" t="s">
        <v>360</v>
      </c>
      <c r="H24" s="35">
        <v>30000</v>
      </c>
      <c r="I24" s="44">
        <v>12</v>
      </c>
      <c r="K24" s="44">
        <f t="shared" si="0"/>
        <v>360000</v>
      </c>
      <c r="M24" s="44">
        <v>6.4</v>
      </c>
      <c r="O24" s="44">
        <f t="shared" si="3"/>
        <v>192000</v>
      </c>
      <c r="Q24" s="44">
        <v>3.9</v>
      </c>
      <c r="R24" s="44">
        <f t="shared" si="1"/>
        <v>117000</v>
      </c>
      <c r="T24" s="44">
        <f t="shared" si="2"/>
        <v>5.15</v>
      </c>
    </row>
    <row r="25" spans="1:20" x14ac:dyDescent="0.35">
      <c r="H25" s="35"/>
      <c r="I25" s="44"/>
      <c r="K25" s="44"/>
      <c r="M25" s="44"/>
      <c r="O25" s="44"/>
      <c r="Q25" s="44"/>
      <c r="R25" s="44"/>
      <c r="T25" s="44"/>
    </row>
    <row r="26" spans="1:20" s="12" customFormat="1" x14ac:dyDescent="0.35">
      <c r="A26" s="100" t="s">
        <v>40</v>
      </c>
      <c r="K26" s="45">
        <f>SUM(K10:K24)</f>
        <v>1093945</v>
      </c>
      <c r="O26" s="45">
        <f>SUM(O10:O24)</f>
        <v>1163781</v>
      </c>
      <c r="R26" s="45">
        <f>SUM(R10:R24)</f>
        <v>966409</v>
      </c>
    </row>
  </sheetData>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B7B35-0A5A-42F7-A7AA-EE78C28E5D25}">
  <sheetPr codeName="Sheet14"/>
  <dimension ref="A1:T25"/>
  <sheetViews>
    <sheetView topLeftCell="A13" workbookViewId="0">
      <selection activeCell="A26" sqref="A26"/>
    </sheetView>
  </sheetViews>
  <sheetFormatPr defaultRowHeight="14.5" x14ac:dyDescent="0.35"/>
  <cols>
    <col min="2" max="2" width="9.453125" bestFit="1" customWidth="1"/>
    <col min="9" max="9" width="11.1796875" bestFit="1" customWidth="1"/>
    <col min="11" max="11" width="12.26953125" bestFit="1" customWidth="1"/>
    <col min="13" max="13" width="11.1796875" bestFit="1" customWidth="1"/>
    <col min="15" max="15" width="14.54296875" bestFit="1" customWidth="1"/>
    <col min="17" max="17" width="17.26953125" bestFit="1" customWidth="1"/>
    <col min="18" max="18" width="11.81640625" bestFit="1" customWidth="1"/>
    <col min="20" max="20" width="16" bestFit="1" customWidth="1"/>
  </cols>
  <sheetData>
    <row r="1" spans="1:20" ht="15.5" x14ac:dyDescent="0.35">
      <c r="A1" s="8" t="s">
        <v>22</v>
      </c>
      <c r="B1" t="s">
        <v>16</v>
      </c>
      <c r="D1" s="8" t="s">
        <v>24</v>
      </c>
      <c r="E1" t="str">
        <f>VLOOKUP($B$1,[1]DATA!$A$2:$E$80,2)</f>
        <v>Warren</v>
      </c>
      <c r="G1" s="40"/>
      <c r="H1" s="40"/>
    </row>
    <row r="2" spans="1:20" ht="15.5" x14ac:dyDescent="0.35">
      <c r="A2" s="8" t="s">
        <v>25</v>
      </c>
      <c r="B2" t="str">
        <f>VLOOKUP($B$1,[1]DATA!$A$2:$E$80,3)</f>
        <v>Mcminnville</v>
      </c>
      <c r="D2" s="8" t="s">
        <v>26</v>
      </c>
      <c r="E2" t="str">
        <f>VLOOKUP($B$1,[1]DATA!$A$2:$E$80,5)</f>
        <v>Middle</v>
      </c>
      <c r="G2" s="40"/>
      <c r="H2" s="40"/>
    </row>
    <row r="3" spans="1:20" ht="15.5" x14ac:dyDescent="0.35">
      <c r="A3" s="8" t="s">
        <v>27</v>
      </c>
      <c r="B3" t="str">
        <f>VLOOKUP($B$1,[1]DATA!$A$2:$E$80,4)</f>
        <v>Warren County Memorial</v>
      </c>
      <c r="G3" s="40"/>
      <c r="H3" s="40"/>
    </row>
    <row r="4" spans="1:20" x14ac:dyDescent="0.35">
      <c r="G4" s="40"/>
      <c r="H4" s="40"/>
    </row>
    <row r="5" spans="1:20" ht="15.5" x14ac:dyDescent="0.35">
      <c r="A5" s="8" t="s">
        <v>28</v>
      </c>
      <c r="C5" t="s">
        <v>670</v>
      </c>
      <c r="G5" s="40"/>
      <c r="H5" s="40"/>
    </row>
    <row r="6" spans="1:20" ht="15.5" x14ac:dyDescent="0.35">
      <c r="A6" s="8" t="s">
        <v>29</v>
      </c>
      <c r="B6" s="23" t="s">
        <v>904</v>
      </c>
      <c r="G6" s="40"/>
      <c r="H6" s="40"/>
    </row>
    <row r="7" spans="1:20" ht="15.5" x14ac:dyDescent="0.35">
      <c r="A7" s="8" t="s">
        <v>30</v>
      </c>
      <c r="B7" s="57">
        <v>44470</v>
      </c>
      <c r="G7" s="40"/>
      <c r="H7" s="40"/>
    </row>
    <row r="8" spans="1:20" x14ac:dyDescent="0.35">
      <c r="G8" s="40"/>
      <c r="H8" s="40"/>
      <c r="I8" t="s">
        <v>678</v>
      </c>
      <c r="M8" t="s">
        <v>745</v>
      </c>
      <c r="Q8" t="s">
        <v>746</v>
      </c>
    </row>
    <row r="9" spans="1:20" ht="15.5" x14ac:dyDescent="0.35">
      <c r="A9" s="36" t="s">
        <v>471</v>
      </c>
      <c r="C9" t="s">
        <v>557</v>
      </c>
      <c r="E9" s="10" t="s">
        <v>328</v>
      </c>
      <c r="F9" s="10"/>
      <c r="G9" s="40" t="s">
        <v>33</v>
      </c>
      <c r="H9" s="40" t="s">
        <v>329</v>
      </c>
      <c r="I9" s="189" t="s">
        <v>39</v>
      </c>
      <c r="J9" s="189"/>
      <c r="K9" s="189" t="s">
        <v>40</v>
      </c>
      <c r="L9" s="189"/>
      <c r="M9" s="189" t="s">
        <v>39</v>
      </c>
      <c r="N9" s="189"/>
      <c r="O9" s="25" t="s">
        <v>40</v>
      </c>
      <c r="P9" s="12"/>
      <c r="Q9" t="s">
        <v>671</v>
      </c>
      <c r="R9" t="s">
        <v>40</v>
      </c>
      <c r="T9" t="s">
        <v>407</v>
      </c>
    </row>
    <row r="10" spans="1:20" x14ac:dyDescent="0.35">
      <c r="A10">
        <v>1</v>
      </c>
      <c r="C10" t="s">
        <v>418</v>
      </c>
      <c r="E10" t="s">
        <v>444</v>
      </c>
      <c r="G10" s="40" t="s">
        <v>355</v>
      </c>
      <c r="H10" s="40">
        <v>1</v>
      </c>
      <c r="I10" s="48">
        <v>12520</v>
      </c>
      <c r="J10" s="37"/>
      <c r="K10" s="48">
        <f>H10*I10</f>
        <v>12520</v>
      </c>
      <c r="L10" s="13"/>
      <c r="M10" s="31">
        <v>12400</v>
      </c>
      <c r="N10" s="13"/>
      <c r="O10" s="19">
        <f>H10*M10</f>
        <v>12400</v>
      </c>
      <c r="Q10" s="19">
        <v>12000</v>
      </c>
      <c r="R10" s="19">
        <f>H10*Q10</f>
        <v>12000</v>
      </c>
      <c r="T10" s="19">
        <f>AVERAGE(M10,Q10)</f>
        <v>12200</v>
      </c>
    </row>
    <row r="11" spans="1:20" x14ac:dyDescent="0.35">
      <c r="A11">
        <v>2</v>
      </c>
      <c r="C11" t="s">
        <v>739</v>
      </c>
      <c r="E11" t="s">
        <v>675</v>
      </c>
      <c r="G11" s="40" t="s">
        <v>742</v>
      </c>
      <c r="H11" s="40">
        <v>7.4</v>
      </c>
      <c r="I11" s="39">
        <v>5000</v>
      </c>
      <c r="J11" s="46"/>
      <c r="K11" s="48">
        <f t="shared" ref="K11:K15" si="0">H11*I11</f>
        <v>37000</v>
      </c>
      <c r="L11" s="14"/>
      <c r="M11" s="32">
        <v>6700</v>
      </c>
      <c r="N11" s="14"/>
      <c r="O11" s="19">
        <f>H11*M11</f>
        <v>49580</v>
      </c>
      <c r="Q11" s="19">
        <v>20000</v>
      </c>
      <c r="R11" s="19">
        <f t="shared" ref="R11:R15" si="1">H11*Q11</f>
        <v>148000</v>
      </c>
      <c r="T11" s="19">
        <f t="shared" ref="T11:T15" si="2">AVERAGE(M11,Q11)</f>
        <v>13350</v>
      </c>
    </row>
    <row r="12" spans="1:20" x14ac:dyDescent="0.35">
      <c r="A12">
        <v>3</v>
      </c>
      <c r="C12" t="s">
        <v>738</v>
      </c>
      <c r="E12" t="s">
        <v>676</v>
      </c>
      <c r="G12" s="40" t="s">
        <v>743</v>
      </c>
      <c r="H12" s="40">
        <v>26</v>
      </c>
      <c r="I12" s="49">
        <v>1500</v>
      </c>
      <c r="J12" s="25"/>
      <c r="K12" s="48">
        <f t="shared" si="0"/>
        <v>39000</v>
      </c>
      <c r="M12" s="19">
        <v>3100</v>
      </c>
      <c r="O12" s="19">
        <f t="shared" ref="O12:O15" si="3">H12*M12</f>
        <v>80600</v>
      </c>
      <c r="Q12" s="19">
        <v>2500</v>
      </c>
      <c r="R12" s="19">
        <f t="shared" si="1"/>
        <v>65000</v>
      </c>
      <c r="T12" s="19">
        <f t="shared" si="2"/>
        <v>2800</v>
      </c>
    </row>
    <row r="13" spans="1:20" x14ac:dyDescent="0.35">
      <c r="A13">
        <v>4</v>
      </c>
      <c r="C13" t="s">
        <v>737</v>
      </c>
      <c r="E13" t="s">
        <v>740</v>
      </c>
      <c r="G13" s="41" t="s">
        <v>743</v>
      </c>
      <c r="H13" s="41">
        <v>105</v>
      </c>
      <c r="I13" s="49">
        <v>150</v>
      </c>
      <c r="J13" s="25"/>
      <c r="K13" s="48">
        <f t="shared" si="0"/>
        <v>15750</v>
      </c>
      <c r="M13" s="19">
        <v>125</v>
      </c>
      <c r="O13" s="19">
        <f t="shared" si="3"/>
        <v>13125</v>
      </c>
      <c r="Q13" s="19">
        <v>200</v>
      </c>
      <c r="R13" s="19">
        <f t="shared" si="1"/>
        <v>21000</v>
      </c>
      <c r="T13" s="19">
        <f t="shared" si="2"/>
        <v>162.5</v>
      </c>
    </row>
    <row r="14" spans="1:20" x14ac:dyDescent="0.35">
      <c r="A14">
        <v>5</v>
      </c>
      <c r="C14" t="s">
        <v>341</v>
      </c>
      <c r="E14" t="s">
        <v>741</v>
      </c>
      <c r="G14" s="41" t="s">
        <v>356</v>
      </c>
      <c r="H14" s="41">
        <v>1600</v>
      </c>
      <c r="I14" s="49">
        <v>4.5</v>
      </c>
      <c r="J14" s="25"/>
      <c r="K14" s="48">
        <f t="shared" si="0"/>
        <v>7200</v>
      </c>
      <c r="M14" s="19">
        <v>3.3</v>
      </c>
      <c r="O14" s="19">
        <f t="shared" si="3"/>
        <v>5280</v>
      </c>
      <c r="Q14" s="19">
        <v>8.75</v>
      </c>
      <c r="R14" s="19">
        <f t="shared" si="1"/>
        <v>14000</v>
      </c>
      <c r="T14" s="19">
        <f t="shared" si="2"/>
        <v>6.0250000000000004</v>
      </c>
    </row>
    <row r="15" spans="1:20" ht="14.15" customHeight="1" x14ac:dyDescent="0.35">
      <c r="A15">
        <v>6</v>
      </c>
      <c r="C15" t="s">
        <v>491</v>
      </c>
      <c r="E15" t="s">
        <v>533</v>
      </c>
      <c r="G15" s="40" t="s">
        <v>744</v>
      </c>
      <c r="H15" s="40">
        <v>1250</v>
      </c>
      <c r="I15" s="49">
        <v>8</v>
      </c>
      <c r="J15" s="25"/>
      <c r="K15" s="48">
        <f t="shared" si="0"/>
        <v>10000</v>
      </c>
      <c r="M15" s="19">
        <v>8</v>
      </c>
      <c r="O15" s="19">
        <f t="shared" si="3"/>
        <v>10000</v>
      </c>
      <c r="Q15" s="19">
        <v>14</v>
      </c>
      <c r="R15" s="19">
        <f t="shared" si="1"/>
        <v>17500</v>
      </c>
      <c r="T15" s="19">
        <f t="shared" si="2"/>
        <v>11</v>
      </c>
    </row>
    <row r="16" spans="1:20" s="12" customFormat="1" x14ac:dyDescent="0.35">
      <c r="A16" s="12" t="s">
        <v>40</v>
      </c>
      <c r="G16" s="88"/>
      <c r="H16" s="88"/>
      <c r="K16" s="50">
        <f>SUM(K10:K15)</f>
        <v>121470</v>
      </c>
      <c r="O16" s="47">
        <f>SUM(O10:O15)</f>
        <v>170985</v>
      </c>
      <c r="R16" s="47">
        <f>SUM(R10:R15)</f>
        <v>277500</v>
      </c>
    </row>
    <row r="17" spans="1:20" x14ac:dyDescent="0.35">
      <c r="G17" s="40"/>
      <c r="H17" s="40"/>
    </row>
    <row r="18" spans="1:20" x14ac:dyDescent="0.35">
      <c r="B18" s="22" t="s">
        <v>747</v>
      </c>
      <c r="G18" s="40"/>
      <c r="H18" s="40"/>
    </row>
    <row r="19" spans="1:20" x14ac:dyDescent="0.35">
      <c r="A19" t="s">
        <v>471</v>
      </c>
      <c r="C19" t="s">
        <v>557</v>
      </c>
      <c r="E19" t="s">
        <v>328</v>
      </c>
      <c r="G19" s="40" t="s">
        <v>33</v>
      </c>
      <c r="H19" s="40" t="s">
        <v>329</v>
      </c>
      <c r="I19" t="s">
        <v>39</v>
      </c>
      <c r="K19" t="s">
        <v>40</v>
      </c>
      <c r="M19" t="s">
        <v>39</v>
      </c>
      <c r="O19" t="s">
        <v>40</v>
      </c>
      <c r="Q19" t="s">
        <v>671</v>
      </c>
      <c r="R19" t="s">
        <v>748</v>
      </c>
      <c r="T19" t="s">
        <v>407</v>
      </c>
    </row>
    <row r="20" spans="1:20" x14ac:dyDescent="0.35">
      <c r="A20">
        <v>1</v>
      </c>
      <c r="C20" t="s">
        <v>739</v>
      </c>
      <c r="E20" t="s">
        <v>749</v>
      </c>
      <c r="G20" s="51" t="s">
        <v>742</v>
      </c>
      <c r="H20" s="51">
        <v>1</v>
      </c>
      <c r="I20" s="44">
        <v>5000</v>
      </c>
      <c r="K20" s="44">
        <f>I20*H20</f>
        <v>5000</v>
      </c>
      <c r="M20" s="44">
        <v>6700</v>
      </c>
      <c r="O20" s="44">
        <f>M20*H20</f>
        <v>6700</v>
      </c>
      <c r="Q20" s="44">
        <v>20000</v>
      </c>
      <c r="R20" s="44">
        <f>Q20*H20</f>
        <v>20000</v>
      </c>
      <c r="T20" s="19">
        <f>AVERAGE(M20,Q20)</f>
        <v>13350</v>
      </c>
    </row>
    <row r="21" spans="1:20" x14ac:dyDescent="0.35">
      <c r="A21">
        <v>2</v>
      </c>
      <c r="C21" t="s">
        <v>738</v>
      </c>
      <c r="E21" t="s">
        <v>749</v>
      </c>
      <c r="G21" s="51" t="s">
        <v>743</v>
      </c>
      <c r="H21" s="51">
        <v>5</v>
      </c>
      <c r="I21" s="44">
        <v>1500</v>
      </c>
      <c r="K21" s="44">
        <f t="shared" ref="K21:K22" si="4">I21*H21</f>
        <v>7500</v>
      </c>
      <c r="M21" s="44">
        <v>3400</v>
      </c>
      <c r="O21" s="44">
        <f t="shared" ref="O21:O22" si="5">M21*H21</f>
        <v>17000</v>
      </c>
      <c r="Q21" s="44">
        <v>2500</v>
      </c>
      <c r="R21" s="44">
        <f>Q21*H21</f>
        <v>12500</v>
      </c>
      <c r="T21" s="19">
        <f>AVERAGE(M21,Q21)</f>
        <v>2950</v>
      </c>
    </row>
    <row r="22" spans="1:20" x14ac:dyDescent="0.35">
      <c r="A22">
        <v>3</v>
      </c>
      <c r="C22" t="s">
        <v>737</v>
      </c>
      <c r="E22" t="s">
        <v>740</v>
      </c>
      <c r="G22" s="51" t="s">
        <v>743</v>
      </c>
      <c r="H22" s="51">
        <v>25</v>
      </c>
      <c r="I22" s="44">
        <v>150</v>
      </c>
      <c r="K22" s="44">
        <f t="shared" si="4"/>
        <v>3750</v>
      </c>
      <c r="M22" s="44">
        <v>150</v>
      </c>
      <c r="O22" s="44">
        <f t="shared" si="5"/>
        <v>3750</v>
      </c>
      <c r="Q22" s="44">
        <v>200</v>
      </c>
      <c r="R22" s="44">
        <f>Q22*H22</f>
        <v>5000</v>
      </c>
      <c r="T22" s="19">
        <f t="shared" ref="T22" si="6">AVERAGE(M22,Q22)</f>
        <v>175</v>
      </c>
    </row>
    <row r="23" spans="1:20" s="12" customFormat="1" x14ac:dyDescent="0.35">
      <c r="A23" s="12" t="s">
        <v>361</v>
      </c>
      <c r="K23" s="45">
        <f>SUM(K20:K22)</f>
        <v>16250</v>
      </c>
      <c r="O23" s="45">
        <f>SUM(O20:O22)</f>
        <v>27450</v>
      </c>
      <c r="R23" s="45">
        <f>SUM(R20:R22)</f>
        <v>37500</v>
      </c>
    </row>
    <row r="25" spans="1:20" s="12" customFormat="1" x14ac:dyDescent="0.35">
      <c r="A25" s="12" t="s">
        <v>1021</v>
      </c>
      <c r="K25" s="47">
        <f>K16+K23</f>
        <v>137720</v>
      </c>
      <c r="O25" s="45">
        <f>O23+O16</f>
        <v>198435</v>
      </c>
      <c r="R25" s="47">
        <f>R16+R23</f>
        <v>315000</v>
      </c>
    </row>
  </sheetData>
  <mergeCells count="3">
    <mergeCell ref="I9:J9"/>
    <mergeCell ref="K9:L9"/>
    <mergeCell ref="M9:N9"/>
  </mergeCell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A317E-AC36-4AB3-940B-256302126EB7}">
  <dimension ref="A1:Z21"/>
  <sheetViews>
    <sheetView workbookViewId="0">
      <selection activeCell="A16" sqref="A16:XFD16"/>
    </sheetView>
  </sheetViews>
  <sheetFormatPr defaultRowHeight="14.5" x14ac:dyDescent="0.35"/>
  <cols>
    <col min="2" max="2" width="9.453125" bestFit="1" customWidth="1"/>
    <col min="9" max="9" width="18.54296875" bestFit="1" customWidth="1"/>
    <col min="11" max="11" width="12.453125" customWidth="1"/>
    <col min="13" max="13" width="27.453125" bestFit="1" customWidth="1"/>
    <col min="15" max="15" width="10.81640625" customWidth="1"/>
    <col min="17" max="17" width="24" bestFit="1" customWidth="1"/>
    <col min="18" max="18" width="10.81640625" bestFit="1" customWidth="1"/>
    <col min="20" max="20" width="13.81640625" bestFit="1" customWidth="1"/>
    <col min="21" max="21" width="15" bestFit="1" customWidth="1"/>
    <col min="23" max="23" width="21.81640625" bestFit="1" customWidth="1"/>
    <col min="24" max="24" width="10.81640625" bestFit="1" customWidth="1"/>
    <col min="26" max="26" width="16" bestFit="1" customWidth="1"/>
  </cols>
  <sheetData>
    <row r="1" spans="1:26" ht="15.5" x14ac:dyDescent="0.35">
      <c r="A1" s="8" t="s">
        <v>22</v>
      </c>
      <c r="B1" t="s">
        <v>89</v>
      </c>
      <c r="D1" s="8" t="s">
        <v>24</v>
      </c>
      <c r="E1" t="str">
        <f>VLOOKUP($B$1,[1]DATA!$A$2:$E$80,2)</f>
        <v>Henry</v>
      </c>
      <c r="G1" s="41"/>
      <c r="H1" s="41"/>
    </row>
    <row r="2" spans="1:26" ht="15.5" x14ac:dyDescent="0.35">
      <c r="A2" s="8" t="s">
        <v>25</v>
      </c>
      <c r="B2" t="str">
        <f>VLOOKUP($B$1,[1]DATA!$A$2:$E$80,3)</f>
        <v>Paris</v>
      </c>
      <c r="D2" s="8" t="s">
        <v>26</v>
      </c>
      <c r="E2" t="str">
        <f>VLOOKUP($B$1,[1]DATA!$A$2:$E$80,5)</f>
        <v>West</v>
      </c>
      <c r="G2" s="41"/>
      <c r="H2" s="41"/>
    </row>
    <row r="3" spans="1:26" ht="15.5" x14ac:dyDescent="0.35">
      <c r="A3" s="8" t="s">
        <v>27</v>
      </c>
      <c r="B3" t="str">
        <f>VLOOKUP($B$1,[1]DATA!$A$2:$E$80,4)</f>
        <v>Henry County</v>
      </c>
      <c r="G3" s="41"/>
      <c r="H3" s="41"/>
    </row>
    <row r="4" spans="1:26" x14ac:dyDescent="0.35">
      <c r="G4" s="41"/>
      <c r="H4" s="41"/>
    </row>
    <row r="5" spans="1:26" ht="15.5" x14ac:dyDescent="0.35">
      <c r="A5" s="8" t="s">
        <v>28</v>
      </c>
      <c r="C5" t="s">
        <v>751</v>
      </c>
      <c r="G5" s="41"/>
      <c r="H5" s="41"/>
    </row>
    <row r="6" spans="1:26" ht="15.5" x14ac:dyDescent="0.35">
      <c r="A6" s="8" t="s">
        <v>29</v>
      </c>
      <c r="B6" s="23" t="s">
        <v>752</v>
      </c>
      <c r="G6" s="41"/>
      <c r="H6" s="41"/>
    </row>
    <row r="7" spans="1:26" ht="15.5" x14ac:dyDescent="0.35">
      <c r="A7" s="8" t="s">
        <v>30</v>
      </c>
      <c r="B7" s="57">
        <v>44405</v>
      </c>
      <c r="G7" s="41"/>
      <c r="H7" s="41"/>
    </row>
    <row r="8" spans="1:26" x14ac:dyDescent="0.35">
      <c r="G8" s="41"/>
      <c r="H8" s="41"/>
      <c r="I8" t="s">
        <v>678</v>
      </c>
      <c r="M8" t="s">
        <v>760</v>
      </c>
      <c r="Q8" t="s">
        <v>761</v>
      </c>
      <c r="T8" t="s">
        <v>762</v>
      </c>
      <c r="W8" t="s">
        <v>763</v>
      </c>
    </row>
    <row r="9" spans="1:26" ht="15.5" x14ac:dyDescent="0.35">
      <c r="A9" s="36" t="s">
        <v>471</v>
      </c>
      <c r="C9" t="s">
        <v>557</v>
      </c>
      <c r="E9" s="10" t="s">
        <v>328</v>
      </c>
      <c r="F9" s="10"/>
      <c r="G9" s="41" t="s">
        <v>33</v>
      </c>
      <c r="H9" s="41" t="s">
        <v>329</v>
      </c>
      <c r="I9" s="189" t="s">
        <v>39</v>
      </c>
      <c r="J9" s="189"/>
      <c r="K9" s="189" t="s">
        <v>40</v>
      </c>
      <c r="L9" s="189"/>
      <c r="M9" s="189" t="s">
        <v>39</v>
      </c>
      <c r="N9" s="189"/>
      <c r="O9" s="25" t="s">
        <v>40</v>
      </c>
      <c r="P9" s="12"/>
      <c r="Q9" t="s">
        <v>671</v>
      </c>
      <c r="R9" t="s">
        <v>40</v>
      </c>
      <c r="S9" s="12"/>
      <c r="T9" t="s">
        <v>671</v>
      </c>
      <c r="U9" t="s">
        <v>40</v>
      </c>
      <c r="V9" s="12"/>
      <c r="W9" t="s">
        <v>671</v>
      </c>
      <c r="X9" t="s">
        <v>40</v>
      </c>
      <c r="Z9" t="s">
        <v>407</v>
      </c>
    </row>
    <row r="10" spans="1:26" x14ac:dyDescent="0.35">
      <c r="A10">
        <v>1</v>
      </c>
      <c r="C10" t="s">
        <v>754</v>
      </c>
      <c r="E10" t="s">
        <v>755</v>
      </c>
      <c r="G10" s="41" t="s">
        <v>355</v>
      </c>
      <c r="H10" s="41">
        <v>1</v>
      </c>
      <c r="I10" s="31">
        <v>5000</v>
      </c>
      <c r="J10" s="13"/>
      <c r="K10" s="31">
        <f>H10*I10</f>
        <v>5000</v>
      </c>
      <c r="L10" s="13"/>
      <c r="M10" s="52">
        <v>900</v>
      </c>
      <c r="N10" s="13"/>
      <c r="O10" s="19">
        <f>H10*M10</f>
        <v>900</v>
      </c>
      <c r="Q10" s="19">
        <v>1900</v>
      </c>
      <c r="R10" s="19">
        <f>H10*Q10</f>
        <v>1900</v>
      </c>
      <c r="T10" s="19">
        <v>10000</v>
      </c>
      <c r="U10" s="19">
        <f t="shared" ref="U10:U15" si="0">H10*T10</f>
        <v>10000</v>
      </c>
      <c r="W10" s="19">
        <v>3000</v>
      </c>
      <c r="X10" s="19">
        <f t="shared" ref="X10:X15" si="1">H10*W10</f>
        <v>3000</v>
      </c>
      <c r="Y10" s="19"/>
      <c r="Z10" s="19">
        <f>AVERAGE(M10,Q10,W10,T10)</f>
        <v>3950</v>
      </c>
    </row>
    <row r="11" spans="1:26" x14ac:dyDescent="0.35">
      <c r="A11">
        <v>2</v>
      </c>
      <c r="C11" t="s">
        <v>418</v>
      </c>
      <c r="E11" t="s">
        <v>444</v>
      </c>
      <c r="G11" s="41" t="s">
        <v>355</v>
      </c>
      <c r="H11" s="41">
        <v>1</v>
      </c>
      <c r="I11" s="32">
        <v>5000</v>
      </c>
      <c r="J11" s="14"/>
      <c r="K11" s="31">
        <f t="shared" ref="K11:K15" si="2">H11*I11</f>
        <v>5000</v>
      </c>
      <c r="L11" s="14"/>
      <c r="M11" s="32">
        <v>1250</v>
      </c>
      <c r="N11" s="14"/>
      <c r="O11" s="19">
        <f t="shared" ref="O11:O15" si="3">H11*M11</f>
        <v>1250</v>
      </c>
      <c r="Q11" s="19">
        <v>5300</v>
      </c>
      <c r="R11" s="19">
        <f t="shared" ref="R11:R15" si="4">H11*Q11</f>
        <v>5300</v>
      </c>
      <c r="T11" s="19">
        <v>3500</v>
      </c>
      <c r="U11" s="19">
        <f t="shared" si="0"/>
        <v>3500</v>
      </c>
      <c r="W11" s="19">
        <v>3000</v>
      </c>
      <c r="X11" s="19">
        <f t="shared" si="1"/>
        <v>3000</v>
      </c>
      <c r="Y11" s="19"/>
      <c r="Z11" s="19">
        <f t="shared" ref="Z11:Z14" si="5">AVERAGE(M11,Q11,W11,T11)</f>
        <v>3262.5</v>
      </c>
    </row>
    <row r="12" spans="1:26" x14ac:dyDescent="0.35">
      <c r="A12">
        <v>3</v>
      </c>
      <c r="C12" t="s">
        <v>753</v>
      </c>
      <c r="E12" t="s">
        <v>756</v>
      </c>
      <c r="G12" s="41" t="s">
        <v>357</v>
      </c>
      <c r="H12" s="41">
        <v>1</v>
      </c>
      <c r="I12" s="19">
        <v>21000</v>
      </c>
      <c r="K12" s="31">
        <f t="shared" si="2"/>
        <v>21000</v>
      </c>
      <c r="M12" s="19">
        <v>20750</v>
      </c>
      <c r="O12" s="19">
        <f t="shared" si="3"/>
        <v>20750</v>
      </c>
      <c r="Q12" s="19">
        <v>16000</v>
      </c>
      <c r="R12" s="19">
        <f t="shared" si="4"/>
        <v>16000</v>
      </c>
      <c r="T12" s="19">
        <v>15000</v>
      </c>
      <c r="U12" s="19">
        <f t="shared" si="0"/>
        <v>15000</v>
      </c>
      <c r="W12" s="19">
        <v>30735</v>
      </c>
      <c r="X12" s="19">
        <f t="shared" si="1"/>
        <v>30735</v>
      </c>
      <c r="Y12" s="19"/>
      <c r="Z12" s="19">
        <f t="shared" si="5"/>
        <v>20621.25</v>
      </c>
    </row>
    <row r="13" spans="1:26" x14ac:dyDescent="0.35">
      <c r="A13">
        <v>4</v>
      </c>
      <c r="C13" t="s">
        <v>493</v>
      </c>
      <c r="E13" t="s">
        <v>757</v>
      </c>
      <c r="G13" s="41" t="s">
        <v>356</v>
      </c>
      <c r="H13" s="41">
        <v>420</v>
      </c>
      <c r="I13" s="19">
        <v>5</v>
      </c>
      <c r="K13" s="31">
        <f t="shared" si="2"/>
        <v>2100</v>
      </c>
      <c r="M13" s="19">
        <v>2.6</v>
      </c>
      <c r="O13" s="19">
        <f t="shared" si="3"/>
        <v>1092</v>
      </c>
      <c r="Q13" s="19">
        <v>2</v>
      </c>
      <c r="R13" s="19">
        <f t="shared" si="4"/>
        <v>840</v>
      </c>
      <c r="T13" s="19">
        <v>5</v>
      </c>
      <c r="U13" s="19">
        <f t="shared" si="0"/>
        <v>2100</v>
      </c>
      <c r="W13" s="19">
        <v>4</v>
      </c>
      <c r="X13" s="19">
        <f t="shared" si="1"/>
        <v>1680</v>
      </c>
      <c r="Y13" s="19"/>
      <c r="Z13" s="19">
        <f t="shared" si="5"/>
        <v>3.4</v>
      </c>
    </row>
    <row r="14" spans="1:26" x14ac:dyDescent="0.35">
      <c r="A14">
        <v>5</v>
      </c>
      <c r="C14" t="s">
        <v>494</v>
      </c>
      <c r="E14" t="s">
        <v>758</v>
      </c>
      <c r="G14" s="41" t="s">
        <v>355</v>
      </c>
      <c r="H14" s="41">
        <v>1</v>
      </c>
      <c r="I14" s="19">
        <v>5000</v>
      </c>
      <c r="K14" s="31">
        <f t="shared" si="2"/>
        <v>5000</v>
      </c>
      <c r="M14" s="19">
        <v>50</v>
      </c>
      <c r="O14" s="19">
        <f t="shared" si="3"/>
        <v>50</v>
      </c>
      <c r="Q14" s="19">
        <v>2200</v>
      </c>
      <c r="R14" s="19">
        <f t="shared" si="4"/>
        <v>2200</v>
      </c>
      <c r="T14" s="19">
        <v>2400</v>
      </c>
      <c r="U14" s="19">
        <f t="shared" si="0"/>
        <v>2400</v>
      </c>
      <c r="W14" s="19">
        <v>500</v>
      </c>
      <c r="X14" s="19">
        <f t="shared" si="1"/>
        <v>500</v>
      </c>
      <c r="Y14" s="19"/>
      <c r="Z14" s="19">
        <f t="shared" si="5"/>
        <v>1287.5</v>
      </c>
    </row>
    <row r="15" spans="1:26" x14ac:dyDescent="0.35">
      <c r="A15">
        <v>6</v>
      </c>
      <c r="C15" t="s">
        <v>421</v>
      </c>
      <c r="E15" t="s">
        <v>759</v>
      </c>
      <c r="G15" s="41" t="s">
        <v>356</v>
      </c>
      <c r="H15" s="41">
        <v>210</v>
      </c>
      <c r="I15" s="19">
        <v>12.5</v>
      </c>
      <c r="K15" s="31">
        <f t="shared" si="2"/>
        <v>2625</v>
      </c>
      <c r="M15" s="19">
        <v>6.75</v>
      </c>
      <c r="O15" s="19">
        <f t="shared" si="3"/>
        <v>1417.5</v>
      </c>
      <c r="Q15" s="19">
        <v>12</v>
      </c>
      <c r="R15" s="19">
        <f t="shared" si="4"/>
        <v>2520</v>
      </c>
      <c r="T15" s="19">
        <v>12</v>
      </c>
      <c r="U15" s="19">
        <f t="shared" si="0"/>
        <v>2520</v>
      </c>
      <c r="W15" s="19">
        <v>10</v>
      </c>
      <c r="X15" s="19">
        <f t="shared" si="1"/>
        <v>2100</v>
      </c>
      <c r="Y15" s="19"/>
      <c r="Z15" s="19">
        <f>AVERAGE(M15,Q15,W15,T15)</f>
        <v>10.1875</v>
      </c>
    </row>
    <row r="16" spans="1:26" x14ac:dyDescent="0.35">
      <c r="G16" s="94"/>
      <c r="H16" s="94"/>
      <c r="I16" s="19"/>
      <c r="K16" s="31"/>
      <c r="M16" s="19"/>
      <c r="O16" s="19"/>
      <c r="Q16" s="19"/>
      <c r="R16" s="19"/>
      <c r="T16" s="19"/>
      <c r="U16" s="19"/>
      <c r="W16" s="19"/>
      <c r="X16" s="19"/>
      <c r="Y16" s="19"/>
      <c r="Z16" s="19"/>
    </row>
    <row r="17" spans="1:25" s="12" customFormat="1" x14ac:dyDescent="0.35">
      <c r="A17" s="12" t="s">
        <v>40</v>
      </c>
      <c r="G17" s="88"/>
      <c r="H17" s="88"/>
      <c r="K17" s="47">
        <f>SUM(K10:K15)</f>
        <v>40725</v>
      </c>
      <c r="O17" s="47">
        <f>SUM(O10:O15)</f>
        <v>25459.5</v>
      </c>
      <c r="R17" s="47">
        <f>SUM(R10:R15)</f>
        <v>28760</v>
      </c>
      <c r="U17" s="47">
        <f>SUM(U10:U15)</f>
        <v>35520</v>
      </c>
      <c r="X17" s="47">
        <f>SUM(X10:X15)</f>
        <v>41015</v>
      </c>
      <c r="Y17" s="47"/>
    </row>
    <row r="18" spans="1:25" x14ac:dyDescent="0.35">
      <c r="G18" s="41"/>
      <c r="H18" s="41"/>
    </row>
    <row r="19" spans="1:25" x14ac:dyDescent="0.35">
      <c r="G19" s="41"/>
      <c r="H19" s="41"/>
    </row>
    <row r="20" spans="1:25" x14ac:dyDescent="0.35">
      <c r="G20" s="41"/>
      <c r="H20" s="41"/>
    </row>
    <row r="21" spans="1:25" x14ac:dyDescent="0.35">
      <c r="G21" s="41"/>
      <c r="H21" s="41"/>
    </row>
  </sheetData>
  <mergeCells count="3">
    <mergeCell ref="I9:J9"/>
    <mergeCell ref="K9:L9"/>
    <mergeCell ref="M9:N9"/>
  </mergeCells>
  <pageMargins left="0.7" right="0.7" top="0.75" bottom="0.75" header="0.3" footer="0.3"/>
  <pageSetup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10081-5251-40FA-9E18-1B723C0EC5B9}">
  <dimension ref="A1:U23"/>
  <sheetViews>
    <sheetView workbookViewId="0"/>
  </sheetViews>
  <sheetFormatPr defaultRowHeight="14.5" x14ac:dyDescent="0.35"/>
  <cols>
    <col min="1" max="1" width="13.1796875" customWidth="1"/>
    <col min="2" max="2" width="17.7265625" bestFit="1" customWidth="1"/>
    <col min="3" max="3" width="28.1796875" bestFit="1" customWidth="1"/>
    <col min="9" max="9" width="11.54296875" bestFit="1" customWidth="1"/>
    <col min="11" max="11" width="12.1796875" bestFit="1" customWidth="1"/>
    <col min="13" max="13" width="13.7265625" customWidth="1"/>
    <col min="15" max="15" width="12.54296875" bestFit="1" customWidth="1"/>
    <col min="16" max="18" width="12.1796875" customWidth="1"/>
    <col min="19" max="19" width="12.54296875" bestFit="1" customWidth="1"/>
    <col min="21" max="21" width="16" bestFit="1" customWidth="1"/>
  </cols>
  <sheetData>
    <row r="1" spans="1:21" ht="15.5" x14ac:dyDescent="0.35">
      <c r="A1" s="8" t="s">
        <v>22</v>
      </c>
      <c r="B1" t="s">
        <v>71</v>
      </c>
      <c r="D1" s="8" t="s">
        <v>24</v>
      </c>
      <c r="E1" t="str">
        <f>VLOOKUP($B$1,[1]DATA!$A$2:$E$80,2)</f>
        <v>Giles</v>
      </c>
      <c r="G1" s="41"/>
      <c r="H1" s="41"/>
    </row>
    <row r="2" spans="1:21" ht="15.5" x14ac:dyDescent="0.35">
      <c r="A2" s="8" t="s">
        <v>25</v>
      </c>
      <c r="B2" t="str">
        <f>VLOOKUP($B$1,[1]DATA!$A$2:$E$80,3)</f>
        <v>Pulaski</v>
      </c>
      <c r="D2" s="8" t="s">
        <v>26</v>
      </c>
      <c r="E2" t="str">
        <f>VLOOKUP($B$1,[1]DATA!$A$2:$E$80,5)</f>
        <v>Middle</v>
      </c>
      <c r="G2" s="41"/>
      <c r="H2" s="41"/>
    </row>
    <row r="3" spans="1:21" ht="15.5" x14ac:dyDescent="0.35">
      <c r="A3" s="8" t="s">
        <v>27</v>
      </c>
      <c r="B3" t="str">
        <f>VLOOKUP($B$1,[1]DATA!$A$2:$E$80,4)</f>
        <v>Abernathy Field</v>
      </c>
      <c r="G3" s="41"/>
      <c r="H3" s="41"/>
    </row>
    <row r="4" spans="1:21" x14ac:dyDescent="0.35">
      <c r="G4" s="41"/>
      <c r="H4" s="41"/>
    </row>
    <row r="5" spans="1:21" ht="15.65" customHeight="1" x14ac:dyDescent="0.35">
      <c r="A5" s="8" t="s">
        <v>28</v>
      </c>
      <c r="C5" t="s">
        <v>764</v>
      </c>
      <c r="E5" t="s">
        <v>684</v>
      </c>
      <c r="G5" s="41"/>
      <c r="H5" s="41"/>
    </row>
    <row r="6" spans="1:21" ht="15.5" x14ac:dyDescent="0.35">
      <c r="A6" s="8" t="s">
        <v>29</v>
      </c>
      <c r="B6" s="56" t="s">
        <v>903</v>
      </c>
      <c r="G6" s="41"/>
      <c r="H6" s="41"/>
    </row>
    <row r="7" spans="1:21" ht="15.5" x14ac:dyDescent="0.35">
      <c r="A7" s="8" t="s">
        <v>30</v>
      </c>
      <c r="B7" s="57">
        <v>44460</v>
      </c>
      <c r="G7" s="41"/>
      <c r="H7" s="41"/>
    </row>
    <row r="8" spans="1:21" x14ac:dyDescent="0.35">
      <c r="G8" s="41"/>
      <c r="H8" s="41"/>
    </row>
    <row r="9" spans="1:21" x14ac:dyDescent="0.35">
      <c r="A9" s="10"/>
      <c r="B9" s="10"/>
      <c r="C9" s="10"/>
      <c r="D9" s="41"/>
      <c r="E9" s="41"/>
      <c r="F9" s="189"/>
      <c r="G9" s="189"/>
      <c r="H9" s="189" t="s">
        <v>405</v>
      </c>
      <c r="I9" s="189" t="s">
        <v>678</v>
      </c>
      <c r="J9" s="189"/>
      <c r="K9" s="189"/>
      <c r="L9" s="189" t="s">
        <v>781</v>
      </c>
      <c r="M9" s="189" t="s">
        <v>679</v>
      </c>
      <c r="N9" s="12"/>
      <c r="P9" s="189" t="s">
        <v>782</v>
      </c>
      <c r="Q9" s="189" t="s">
        <v>679</v>
      </c>
      <c r="R9" s="12"/>
    </row>
    <row r="10" spans="1:21" x14ac:dyDescent="0.35">
      <c r="A10" t="s">
        <v>471</v>
      </c>
      <c r="C10" t="s">
        <v>557</v>
      </c>
      <c r="E10" t="s">
        <v>328</v>
      </c>
      <c r="G10" s="41" t="s">
        <v>33</v>
      </c>
      <c r="H10" s="41" t="s">
        <v>329</v>
      </c>
      <c r="I10" s="13" t="s">
        <v>39</v>
      </c>
      <c r="J10" s="13"/>
      <c r="K10" s="42" t="s">
        <v>40</v>
      </c>
      <c r="L10" s="13"/>
      <c r="M10" s="13" t="s">
        <v>39</v>
      </c>
      <c r="N10" s="13"/>
      <c r="O10" t="s">
        <v>40</v>
      </c>
      <c r="P10" s="13"/>
      <c r="Q10" s="13" t="s">
        <v>39</v>
      </c>
      <c r="R10" s="13"/>
      <c r="S10" t="s">
        <v>40</v>
      </c>
      <c r="U10" t="s">
        <v>407</v>
      </c>
    </row>
    <row r="11" spans="1:21" x14ac:dyDescent="0.35">
      <c r="A11">
        <v>1</v>
      </c>
      <c r="C11" t="s">
        <v>632</v>
      </c>
      <c r="E11" t="s">
        <v>444</v>
      </c>
      <c r="G11" s="10" t="s">
        <v>355</v>
      </c>
      <c r="H11" s="53">
        <v>1</v>
      </c>
      <c r="I11" s="14">
        <v>20000</v>
      </c>
      <c r="J11" s="14"/>
      <c r="K11" s="43">
        <f>H11*I11</f>
        <v>20000</v>
      </c>
      <c r="L11" s="14"/>
      <c r="M11" s="43">
        <v>6000</v>
      </c>
      <c r="N11" s="14"/>
      <c r="O11" s="46">
        <f>H11*M11</f>
        <v>6000</v>
      </c>
      <c r="P11" s="14"/>
      <c r="Q11" s="43">
        <v>35000</v>
      </c>
      <c r="R11" s="14"/>
      <c r="S11" s="46">
        <f>H11*Q11</f>
        <v>35000</v>
      </c>
      <c r="U11" s="44">
        <f>AVERAGE(M11,Q11)</f>
        <v>20500</v>
      </c>
    </row>
    <row r="12" spans="1:21" x14ac:dyDescent="0.35">
      <c r="A12">
        <v>2</v>
      </c>
      <c r="C12" t="s">
        <v>633</v>
      </c>
      <c r="E12" t="s">
        <v>780</v>
      </c>
      <c r="G12" t="s">
        <v>355</v>
      </c>
      <c r="H12" s="53">
        <v>1</v>
      </c>
      <c r="I12" s="14">
        <v>5000</v>
      </c>
      <c r="K12" s="43">
        <f t="shared" ref="K12:K20" si="0">H12*I12</f>
        <v>5000</v>
      </c>
      <c r="M12" s="44">
        <v>1200</v>
      </c>
      <c r="O12" s="46">
        <f t="shared" ref="O12:O21" si="1">H12*M12</f>
        <v>1200</v>
      </c>
      <c r="Q12" s="44">
        <v>3250</v>
      </c>
      <c r="S12" s="46">
        <f t="shared" ref="S12:S21" si="2">H12*Q12</f>
        <v>3250</v>
      </c>
      <c r="U12" s="44">
        <f t="shared" ref="U12:U21" si="3">AVERAGE(M12,Q12)</f>
        <v>2225</v>
      </c>
    </row>
    <row r="13" spans="1:21" x14ac:dyDescent="0.35">
      <c r="A13">
        <v>3</v>
      </c>
      <c r="C13" t="s">
        <v>635</v>
      </c>
      <c r="E13" t="s">
        <v>779</v>
      </c>
      <c r="G13" t="s">
        <v>355</v>
      </c>
      <c r="H13" s="53">
        <v>1</v>
      </c>
      <c r="I13" s="14">
        <v>10000</v>
      </c>
      <c r="K13" s="43">
        <f t="shared" si="0"/>
        <v>10000</v>
      </c>
      <c r="M13" s="44">
        <v>3300</v>
      </c>
      <c r="O13" s="46">
        <f t="shared" si="1"/>
        <v>3300</v>
      </c>
      <c r="Q13" s="44">
        <v>2450</v>
      </c>
      <c r="S13" s="46">
        <f t="shared" si="2"/>
        <v>2450</v>
      </c>
      <c r="U13" s="44">
        <f t="shared" si="3"/>
        <v>2875</v>
      </c>
    </row>
    <row r="14" spans="1:21" ht="13" customHeight="1" x14ac:dyDescent="0.35">
      <c r="A14">
        <v>4</v>
      </c>
      <c r="C14" t="s">
        <v>765</v>
      </c>
      <c r="E14" t="s">
        <v>778</v>
      </c>
      <c r="G14" t="s">
        <v>356</v>
      </c>
      <c r="H14" s="53">
        <v>29400</v>
      </c>
      <c r="I14" s="14">
        <v>1.25</v>
      </c>
      <c r="K14" s="43">
        <f t="shared" si="0"/>
        <v>36750</v>
      </c>
      <c r="M14" s="44">
        <v>0.6</v>
      </c>
      <c r="O14" s="46">
        <f t="shared" si="1"/>
        <v>17640</v>
      </c>
      <c r="Q14" s="44">
        <v>0.9</v>
      </c>
      <c r="S14" s="46">
        <f t="shared" si="2"/>
        <v>26460</v>
      </c>
      <c r="U14" s="44">
        <f t="shared" si="3"/>
        <v>0.75</v>
      </c>
    </row>
    <row r="15" spans="1:21" ht="13" customHeight="1" x14ac:dyDescent="0.35">
      <c r="A15">
        <v>5</v>
      </c>
      <c r="C15" t="s">
        <v>766</v>
      </c>
      <c r="E15" t="s">
        <v>777</v>
      </c>
      <c r="G15" t="s">
        <v>356</v>
      </c>
      <c r="H15" s="53">
        <v>1090</v>
      </c>
      <c r="I15" s="14">
        <v>2.25</v>
      </c>
      <c r="K15" s="43">
        <f t="shared" si="0"/>
        <v>2452.5</v>
      </c>
      <c r="M15" s="44">
        <v>0.75</v>
      </c>
      <c r="O15" s="46">
        <f t="shared" si="1"/>
        <v>817.5</v>
      </c>
      <c r="Q15" s="44">
        <v>1.5</v>
      </c>
      <c r="S15" s="46">
        <f t="shared" si="2"/>
        <v>1635</v>
      </c>
      <c r="U15" s="44">
        <f t="shared" si="3"/>
        <v>1.125</v>
      </c>
    </row>
    <row r="16" spans="1:21" ht="13" customHeight="1" x14ac:dyDescent="0.35">
      <c r="A16">
        <v>6</v>
      </c>
      <c r="C16" t="s">
        <v>647</v>
      </c>
      <c r="E16" t="s">
        <v>776</v>
      </c>
      <c r="G16" t="s">
        <v>553</v>
      </c>
      <c r="H16" s="53">
        <v>43436</v>
      </c>
      <c r="I16" s="14">
        <v>1</v>
      </c>
      <c r="K16" s="43">
        <f t="shared" si="0"/>
        <v>43436</v>
      </c>
      <c r="M16" s="44">
        <v>0.3</v>
      </c>
      <c r="O16" s="46">
        <f t="shared" si="1"/>
        <v>13030.8</v>
      </c>
      <c r="Q16" s="44">
        <v>1.05</v>
      </c>
      <c r="S16" s="46">
        <f t="shared" si="2"/>
        <v>45607.8</v>
      </c>
      <c r="U16" s="44">
        <f t="shared" si="3"/>
        <v>0.67500000000000004</v>
      </c>
    </row>
    <row r="17" spans="1:21" ht="13" customHeight="1" x14ac:dyDescent="0.35">
      <c r="A17">
        <v>7</v>
      </c>
      <c r="C17" t="s">
        <v>648</v>
      </c>
      <c r="E17" t="s">
        <v>775</v>
      </c>
      <c r="G17" t="s">
        <v>553</v>
      </c>
      <c r="H17" s="53">
        <v>43436</v>
      </c>
      <c r="I17" s="14">
        <v>1</v>
      </c>
      <c r="K17" s="43">
        <f t="shared" si="0"/>
        <v>43436</v>
      </c>
      <c r="M17" s="44">
        <v>0.92</v>
      </c>
      <c r="O17" s="46">
        <f t="shared" si="1"/>
        <v>39961.120000000003</v>
      </c>
      <c r="Q17" s="44">
        <v>1.1000000000000001</v>
      </c>
      <c r="S17" s="46">
        <f t="shared" si="2"/>
        <v>47779.600000000006</v>
      </c>
      <c r="U17" s="44">
        <f t="shared" si="3"/>
        <v>1.01</v>
      </c>
    </row>
    <row r="18" spans="1:21" ht="13" customHeight="1" x14ac:dyDescent="0.35">
      <c r="A18">
        <v>8</v>
      </c>
      <c r="C18" t="s">
        <v>767</v>
      </c>
      <c r="E18" t="s">
        <v>774</v>
      </c>
      <c r="G18" t="s">
        <v>553</v>
      </c>
      <c r="H18" s="53">
        <v>560</v>
      </c>
      <c r="I18" s="14">
        <v>1</v>
      </c>
      <c r="K18" s="43">
        <f t="shared" si="0"/>
        <v>560</v>
      </c>
      <c r="M18" s="44">
        <v>0.3</v>
      </c>
      <c r="O18" s="46">
        <f t="shared" si="1"/>
        <v>168</v>
      </c>
      <c r="Q18" s="44">
        <v>1.05</v>
      </c>
      <c r="S18" s="46">
        <f t="shared" si="2"/>
        <v>588</v>
      </c>
      <c r="U18" s="44">
        <f t="shared" si="3"/>
        <v>0.67500000000000004</v>
      </c>
    </row>
    <row r="19" spans="1:21" ht="13" customHeight="1" x14ac:dyDescent="0.35">
      <c r="A19">
        <v>9</v>
      </c>
      <c r="C19" t="s">
        <v>768</v>
      </c>
      <c r="E19" t="s">
        <v>773</v>
      </c>
      <c r="G19" t="s">
        <v>553</v>
      </c>
      <c r="H19" s="53">
        <v>560</v>
      </c>
      <c r="I19" s="14">
        <v>1</v>
      </c>
      <c r="K19" s="43">
        <f t="shared" si="0"/>
        <v>560</v>
      </c>
      <c r="M19" s="44">
        <v>0.92</v>
      </c>
      <c r="O19" s="46">
        <f t="shared" si="1"/>
        <v>515.20000000000005</v>
      </c>
      <c r="Q19" s="44">
        <v>1.1000000000000001</v>
      </c>
      <c r="S19" s="46">
        <f t="shared" si="2"/>
        <v>616</v>
      </c>
      <c r="U19" s="44">
        <f t="shared" si="3"/>
        <v>1.01</v>
      </c>
    </row>
    <row r="20" spans="1:21" ht="13" customHeight="1" x14ac:dyDescent="0.35">
      <c r="A20">
        <v>10</v>
      </c>
      <c r="C20" t="s">
        <v>769</v>
      </c>
      <c r="E20" t="s">
        <v>772</v>
      </c>
      <c r="G20" t="s">
        <v>553</v>
      </c>
      <c r="H20" s="53">
        <v>1</v>
      </c>
      <c r="I20" s="14">
        <v>15000</v>
      </c>
      <c r="K20" s="43">
        <f t="shared" si="0"/>
        <v>15000</v>
      </c>
      <c r="M20" s="44">
        <v>48277.59</v>
      </c>
      <c r="O20" s="46">
        <f t="shared" si="1"/>
        <v>48277.59</v>
      </c>
      <c r="Q20" s="44">
        <v>44000</v>
      </c>
      <c r="S20" s="46">
        <f t="shared" si="2"/>
        <v>44000</v>
      </c>
      <c r="U20" s="44">
        <f t="shared" si="3"/>
        <v>46138.794999999998</v>
      </c>
    </row>
    <row r="21" spans="1:21" ht="13.5" customHeight="1" x14ac:dyDescent="0.35">
      <c r="A21">
        <v>11</v>
      </c>
      <c r="C21" t="s">
        <v>770</v>
      </c>
      <c r="E21" t="s">
        <v>771</v>
      </c>
      <c r="G21" t="s">
        <v>355</v>
      </c>
      <c r="H21" s="53">
        <v>16025</v>
      </c>
      <c r="I21" s="14">
        <v>5</v>
      </c>
      <c r="K21" s="43">
        <f>H21*I21</f>
        <v>80125</v>
      </c>
      <c r="M21" s="44">
        <v>4.99</v>
      </c>
      <c r="O21" s="46">
        <f t="shared" si="1"/>
        <v>79964.75</v>
      </c>
      <c r="Q21" s="44">
        <v>6.5</v>
      </c>
      <c r="S21" s="46">
        <f t="shared" si="2"/>
        <v>104162.5</v>
      </c>
      <c r="U21" s="44">
        <f t="shared" si="3"/>
        <v>5.7450000000000001</v>
      </c>
    </row>
    <row r="22" spans="1:21" ht="13.5" customHeight="1" x14ac:dyDescent="0.35">
      <c r="H22" s="53"/>
      <c r="I22" s="14"/>
      <c r="K22" s="43"/>
      <c r="M22" s="44"/>
      <c r="O22" s="46"/>
      <c r="Q22" s="44"/>
      <c r="S22" s="46"/>
      <c r="U22" s="44"/>
    </row>
    <row r="23" spans="1:21" s="12" customFormat="1" x14ac:dyDescent="0.35">
      <c r="A23" s="12" t="s">
        <v>40</v>
      </c>
      <c r="K23" s="45">
        <f>SUM(K11:K21)</f>
        <v>257319.5</v>
      </c>
      <c r="M23" s="45"/>
      <c r="O23" s="15">
        <f>SUM(O11:O21)</f>
        <v>210874.96000000002</v>
      </c>
      <c r="Q23" s="45"/>
      <c r="S23" s="15">
        <f>SUM(S11:S21)</f>
        <v>311548.90000000002</v>
      </c>
    </row>
  </sheetData>
  <mergeCells count="5">
    <mergeCell ref="F9:G9"/>
    <mergeCell ref="H9:I9"/>
    <mergeCell ref="J9:K9"/>
    <mergeCell ref="L9:M9"/>
    <mergeCell ref="P9:Q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793F7-2522-42B7-82F9-222390362151}">
  <sheetPr codeName="Sheet3"/>
  <dimension ref="A1:F80"/>
  <sheetViews>
    <sheetView topLeftCell="A7" workbookViewId="0">
      <selection activeCell="C16" sqref="C16"/>
    </sheetView>
  </sheetViews>
  <sheetFormatPr defaultRowHeight="14.5" x14ac:dyDescent="0.35"/>
  <cols>
    <col min="3" max="3" width="24.54296875" bestFit="1" customWidth="1"/>
    <col min="4" max="4" width="37.1796875" bestFit="1" customWidth="1"/>
  </cols>
  <sheetData>
    <row r="1" spans="1:6" x14ac:dyDescent="0.35">
      <c r="A1" s="16" t="s">
        <v>0</v>
      </c>
      <c r="B1" s="16" t="s">
        <v>105</v>
      </c>
      <c r="C1" s="16" t="s">
        <v>1</v>
      </c>
      <c r="D1" s="16" t="s">
        <v>2</v>
      </c>
      <c r="E1" s="16" t="s">
        <v>318</v>
      </c>
      <c r="F1" s="2"/>
    </row>
    <row r="2" spans="1:6" x14ac:dyDescent="0.35">
      <c r="A2" s="17" t="s">
        <v>41</v>
      </c>
      <c r="B2" t="s">
        <v>106</v>
      </c>
      <c r="C2" t="s">
        <v>172</v>
      </c>
      <c r="D2" t="s">
        <v>241</v>
      </c>
      <c r="E2" t="s">
        <v>319</v>
      </c>
    </row>
    <row r="3" spans="1:6" x14ac:dyDescent="0.35">
      <c r="A3" s="17" t="s">
        <v>42</v>
      </c>
      <c r="B3" t="s">
        <v>107</v>
      </c>
      <c r="C3" t="s">
        <v>173</v>
      </c>
      <c r="D3" t="s">
        <v>173</v>
      </c>
      <c r="E3" t="s">
        <v>320</v>
      </c>
    </row>
    <row r="4" spans="1:6" x14ac:dyDescent="0.35">
      <c r="A4" s="17" t="s">
        <v>43</v>
      </c>
      <c r="B4" t="s">
        <v>108</v>
      </c>
      <c r="C4" t="s">
        <v>174</v>
      </c>
      <c r="D4" t="s">
        <v>242</v>
      </c>
      <c r="E4" t="s">
        <v>320</v>
      </c>
    </row>
    <row r="5" spans="1:6" x14ac:dyDescent="0.35">
      <c r="A5" s="17" t="s">
        <v>44</v>
      </c>
      <c r="B5" t="s">
        <v>109</v>
      </c>
      <c r="C5" t="s">
        <v>175</v>
      </c>
      <c r="D5" t="s">
        <v>243</v>
      </c>
      <c r="E5" t="s">
        <v>321</v>
      </c>
    </row>
    <row r="6" spans="1:6" x14ac:dyDescent="0.35">
      <c r="A6" s="17" t="s">
        <v>5</v>
      </c>
      <c r="B6" t="s">
        <v>110</v>
      </c>
      <c r="C6" t="s">
        <v>176</v>
      </c>
      <c r="D6" t="s">
        <v>244</v>
      </c>
      <c r="E6" t="s">
        <v>319</v>
      </c>
    </row>
    <row r="7" spans="1:6" x14ac:dyDescent="0.35">
      <c r="A7" s="17" t="s">
        <v>45</v>
      </c>
      <c r="B7" t="s">
        <v>111</v>
      </c>
      <c r="C7" t="s">
        <v>177</v>
      </c>
      <c r="D7" t="s">
        <v>245</v>
      </c>
      <c r="E7" t="s">
        <v>321</v>
      </c>
    </row>
    <row r="8" spans="1:6" x14ac:dyDescent="0.35">
      <c r="A8" s="17" t="s">
        <v>46</v>
      </c>
      <c r="B8" t="s">
        <v>112</v>
      </c>
      <c r="C8" t="s">
        <v>178</v>
      </c>
      <c r="D8" t="s">
        <v>246</v>
      </c>
      <c r="E8" t="s">
        <v>319</v>
      </c>
    </row>
    <row r="9" spans="1:6" x14ac:dyDescent="0.35">
      <c r="A9" s="17" t="s">
        <v>47</v>
      </c>
      <c r="B9" t="s">
        <v>113</v>
      </c>
      <c r="C9" t="s">
        <v>179</v>
      </c>
      <c r="D9" t="s">
        <v>247</v>
      </c>
      <c r="E9" t="s">
        <v>320</v>
      </c>
    </row>
    <row r="10" spans="1:6" x14ac:dyDescent="0.35">
      <c r="A10" s="17" t="s">
        <v>48</v>
      </c>
      <c r="B10" t="s">
        <v>114</v>
      </c>
      <c r="C10" t="s">
        <v>180</v>
      </c>
      <c r="D10" t="s">
        <v>248</v>
      </c>
      <c r="E10" t="s">
        <v>320</v>
      </c>
    </row>
    <row r="11" spans="1:6" x14ac:dyDescent="0.35">
      <c r="A11" s="17" t="s">
        <v>49</v>
      </c>
      <c r="B11" t="s">
        <v>115</v>
      </c>
      <c r="C11" t="s">
        <v>181</v>
      </c>
      <c r="D11" t="s">
        <v>249</v>
      </c>
      <c r="E11" t="s">
        <v>319</v>
      </c>
    </row>
    <row r="12" spans="1:6" x14ac:dyDescent="0.35">
      <c r="A12" s="17" t="s">
        <v>6</v>
      </c>
      <c r="B12" t="s">
        <v>116</v>
      </c>
      <c r="C12" t="s">
        <v>182</v>
      </c>
      <c r="D12" t="s">
        <v>250</v>
      </c>
      <c r="E12" t="s">
        <v>319</v>
      </c>
    </row>
    <row r="13" spans="1:6" x14ac:dyDescent="0.35">
      <c r="A13" s="17" t="s">
        <v>50</v>
      </c>
      <c r="B13" t="s">
        <v>117</v>
      </c>
      <c r="C13" t="s">
        <v>183</v>
      </c>
      <c r="D13" t="s">
        <v>251</v>
      </c>
      <c r="E13" t="s">
        <v>320</v>
      </c>
    </row>
    <row r="14" spans="1:6" x14ac:dyDescent="0.35">
      <c r="A14" s="17" t="s">
        <v>7</v>
      </c>
      <c r="B14" t="s">
        <v>118</v>
      </c>
      <c r="C14" t="s">
        <v>184</v>
      </c>
      <c r="D14" t="s">
        <v>252</v>
      </c>
      <c r="E14" t="s">
        <v>319</v>
      </c>
    </row>
    <row r="15" spans="1:6" x14ac:dyDescent="0.35">
      <c r="A15" s="17" t="s">
        <v>51</v>
      </c>
      <c r="B15" t="s">
        <v>119</v>
      </c>
      <c r="C15" t="s">
        <v>185</v>
      </c>
      <c r="D15" t="s">
        <v>253</v>
      </c>
      <c r="E15" t="s">
        <v>319</v>
      </c>
    </row>
    <row r="16" spans="1:6" x14ac:dyDescent="0.35">
      <c r="A16" s="17" t="s">
        <v>52</v>
      </c>
      <c r="B16" t="s">
        <v>120</v>
      </c>
      <c r="C16" t="s">
        <v>20</v>
      </c>
      <c r="D16" t="s">
        <v>254</v>
      </c>
      <c r="E16" t="s">
        <v>321</v>
      </c>
    </row>
    <row r="17" spans="1:5" x14ac:dyDescent="0.35">
      <c r="A17" s="17" t="s">
        <v>53</v>
      </c>
      <c r="B17" t="s">
        <v>121</v>
      </c>
      <c r="C17" t="s">
        <v>186</v>
      </c>
      <c r="D17" t="s">
        <v>255</v>
      </c>
      <c r="E17" t="s">
        <v>320</v>
      </c>
    </row>
    <row r="18" spans="1:5" x14ac:dyDescent="0.35">
      <c r="A18" s="17" t="s">
        <v>17</v>
      </c>
      <c r="B18" t="s">
        <v>122</v>
      </c>
      <c r="C18" t="s">
        <v>187</v>
      </c>
      <c r="D18" t="s">
        <v>256</v>
      </c>
      <c r="E18" t="s">
        <v>319</v>
      </c>
    </row>
    <row r="19" spans="1:5" x14ac:dyDescent="0.35">
      <c r="A19" s="17" t="s">
        <v>54</v>
      </c>
      <c r="B19" t="s">
        <v>123</v>
      </c>
      <c r="C19" t="s">
        <v>188</v>
      </c>
      <c r="D19" t="s">
        <v>257</v>
      </c>
      <c r="E19" t="s">
        <v>319</v>
      </c>
    </row>
    <row r="20" spans="1:5" x14ac:dyDescent="0.35">
      <c r="A20" s="17" t="s">
        <v>55</v>
      </c>
      <c r="B20" t="s">
        <v>124</v>
      </c>
      <c r="C20" t="s">
        <v>189</v>
      </c>
      <c r="D20" t="s">
        <v>258</v>
      </c>
      <c r="E20" t="s">
        <v>321</v>
      </c>
    </row>
    <row r="21" spans="1:5" x14ac:dyDescent="0.35">
      <c r="A21" s="17" t="s">
        <v>56</v>
      </c>
      <c r="B21" t="s">
        <v>125</v>
      </c>
      <c r="C21" t="s">
        <v>190</v>
      </c>
      <c r="D21" t="s">
        <v>259</v>
      </c>
      <c r="E21" t="s">
        <v>320</v>
      </c>
    </row>
    <row r="22" spans="1:5" x14ac:dyDescent="0.35">
      <c r="A22" s="17" t="s">
        <v>57</v>
      </c>
      <c r="B22" t="s">
        <v>126</v>
      </c>
      <c r="C22" t="s">
        <v>191</v>
      </c>
      <c r="D22" t="s">
        <v>260</v>
      </c>
      <c r="E22" t="s">
        <v>319</v>
      </c>
    </row>
    <row r="23" spans="1:5" x14ac:dyDescent="0.35">
      <c r="A23" s="17" t="s">
        <v>58</v>
      </c>
      <c r="B23" t="s">
        <v>114</v>
      </c>
      <c r="C23" t="s">
        <v>111</v>
      </c>
      <c r="D23" t="s">
        <v>261</v>
      </c>
      <c r="E23" t="s">
        <v>320</v>
      </c>
    </row>
    <row r="24" spans="1:5" x14ac:dyDescent="0.35">
      <c r="A24" s="17" t="s">
        <v>59</v>
      </c>
      <c r="B24" t="s">
        <v>127</v>
      </c>
      <c r="C24" t="s">
        <v>192</v>
      </c>
      <c r="D24" t="s">
        <v>262</v>
      </c>
      <c r="E24" t="s">
        <v>320</v>
      </c>
    </row>
    <row r="25" spans="1:5" x14ac:dyDescent="0.35">
      <c r="A25" s="17" t="s">
        <v>8</v>
      </c>
      <c r="B25" t="s">
        <v>128</v>
      </c>
      <c r="C25" t="s">
        <v>193</v>
      </c>
      <c r="D25" t="s">
        <v>263</v>
      </c>
      <c r="E25" t="s">
        <v>319</v>
      </c>
    </row>
    <row r="26" spans="1:5" x14ac:dyDescent="0.35">
      <c r="A26" s="17" t="s">
        <v>60</v>
      </c>
      <c r="B26" t="s">
        <v>129</v>
      </c>
      <c r="C26" t="s">
        <v>194</v>
      </c>
      <c r="D26" t="s">
        <v>264</v>
      </c>
      <c r="E26" t="s">
        <v>319</v>
      </c>
    </row>
    <row r="27" spans="1:5" x14ac:dyDescent="0.35">
      <c r="A27" s="17" t="s">
        <v>61</v>
      </c>
      <c r="B27" t="s">
        <v>113</v>
      </c>
      <c r="C27" t="s">
        <v>179</v>
      </c>
      <c r="D27" t="s">
        <v>265</v>
      </c>
      <c r="E27" t="s">
        <v>320</v>
      </c>
    </row>
    <row r="28" spans="1:5" x14ac:dyDescent="0.35">
      <c r="A28" s="17" t="s">
        <v>62</v>
      </c>
      <c r="B28" t="s">
        <v>130</v>
      </c>
      <c r="C28" t="s">
        <v>195</v>
      </c>
      <c r="D28" t="s">
        <v>266</v>
      </c>
      <c r="E28" t="s">
        <v>319</v>
      </c>
    </row>
    <row r="29" spans="1:5" x14ac:dyDescent="0.35">
      <c r="A29" s="17" t="s">
        <v>63</v>
      </c>
      <c r="B29" t="s">
        <v>131</v>
      </c>
      <c r="C29" t="s">
        <v>196</v>
      </c>
      <c r="D29" t="s">
        <v>267</v>
      </c>
      <c r="E29" t="s">
        <v>320</v>
      </c>
    </row>
    <row r="30" spans="1:5" x14ac:dyDescent="0.35">
      <c r="A30" s="17" t="s">
        <v>64</v>
      </c>
      <c r="B30" t="s">
        <v>132</v>
      </c>
      <c r="C30" t="s">
        <v>197</v>
      </c>
      <c r="D30" t="s">
        <v>268</v>
      </c>
      <c r="E30" t="s">
        <v>320</v>
      </c>
    </row>
    <row r="31" spans="1:5" x14ac:dyDescent="0.35">
      <c r="A31" s="17" t="s">
        <v>65</v>
      </c>
      <c r="B31" t="s">
        <v>133</v>
      </c>
      <c r="C31" t="s">
        <v>198</v>
      </c>
      <c r="D31" t="s">
        <v>269</v>
      </c>
      <c r="E31" t="s">
        <v>321</v>
      </c>
    </row>
    <row r="32" spans="1:5" x14ac:dyDescent="0.35">
      <c r="A32" s="17" t="s">
        <v>9</v>
      </c>
      <c r="B32" t="s">
        <v>113</v>
      </c>
      <c r="C32" t="s">
        <v>199</v>
      </c>
      <c r="D32" t="s">
        <v>270</v>
      </c>
      <c r="E32" t="s">
        <v>320</v>
      </c>
    </row>
    <row r="33" spans="1:5" x14ac:dyDescent="0.35">
      <c r="A33" s="17" t="s">
        <v>66</v>
      </c>
      <c r="B33" t="s">
        <v>124</v>
      </c>
      <c r="C33" t="s">
        <v>200</v>
      </c>
      <c r="D33" t="s">
        <v>271</v>
      </c>
      <c r="E33" t="s">
        <v>321</v>
      </c>
    </row>
    <row r="34" spans="1:5" x14ac:dyDescent="0.35">
      <c r="A34" s="17" t="s">
        <v>67</v>
      </c>
      <c r="B34" t="s">
        <v>134</v>
      </c>
      <c r="C34" t="s">
        <v>201</v>
      </c>
      <c r="D34" t="s">
        <v>272</v>
      </c>
      <c r="E34" t="s">
        <v>319</v>
      </c>
    </row>
    <row r="35" spans="1:5" x14ac:dyDescent="0.35">
      <c r="A35" s="17" t="s">
        <v>68</v>
      </c>
      <c r="B35" t="s">
        <v>135</v>
      </c>
      <c r="C35" t="s">
        <v>202</v>
      </c>
      <c r="D35" t="s">
        <v>273</v>
      </c>
      <c r="E35" t="s">
        <v>320</v>
      </c>
    </row>
    <row r="36" spans="1:5" x14ac:dyDescent="0.35">
      <c r="A36" s="17" t="s">
        <v>69</v>
      </c>
      <c r="B36" t="s">
        <v>136</v>
      </c>
      <c r="C36" t="s">
        <v>203</v>
      </c>
      <c r="D36" t="s">
        <v>274</v>
      </c>
      <c r="E36" t="s">
        <v>319</v>
      </c>
    </row>
    <row r="37" spans="1:5" x14ac:dyDescent="0.35">
      <c r="A37" s="17" t="s">
        <v>70</v>
      </c>
      <c r="B37" t="s">
        <v>137</v>
      </c>
      <c r="C37" t="s">
        <v>204</v>
      </c>
      <c r="D37" t="s">
        <v>275</v>
      </c>
      <c r="E37" t="s">
        <v>320</v>
      </c>
    </row>
    <row r="38" spans="1:5" x14ac:dyDescent="0.35">
      <c r="A38" s="17" t="s">
        <v>71</v>
      </c>
      <c r="B38" t="s">
        <v>138</v>
      </c>
      <c r="C38" t="s">
        <v>205</v>
      </c>
      <c r="D38" t="s">
        <v>276</v>
      </c>
      <c r="E38" t="s">
        <v>319</v>
      </c>
    </row>
    <row r="39" spans="1:5" x14ac:dyDescent="0.35">
      <c r="A39" s="17" t="s">
        <v>72</v>
      </c>
      <c r="B39" t="s">
        <v>139</v>
      </c>
      <c r="C39" t="s">
        <v>206</v>
      </c>
      <c r="D39" t="s">
        <v>277</v>
      </c>
      <c r="E39" t="s">
        <v>321</v>
      </c>
    </row>
    <row r="40" spans="1:5" x14ac:dyDescent="0.35">
      <c r="A40" s="17" t="s">
        <v>73</v>
      </c>
      <c r="B40" t="s">
        <v>140</v>
      </c>
      <c r="C40" t="s">
        <v>207</v>
      </c>
      <c r="D40" t="s">
        <v>278</v>
      </c>
      <c r="E40" t="s">
        <v>320</v>
      </c>
    </row>
    <row r="41" spans="1:5" x14ac:dyDescent="0.35">
      <c r="A41" s="17" t="s">
        <v>74</v>
      </c>
      <c r="B41" t="s">
        <v>129</v>
      </c>
      <c r="C41" t="s">
        <v>194</v>
      </c>
      <c r="D41" t="s">
        <v>279</v>
      </c>
      <c r="E41" t="s">
        <v>319</v>
      </c>
    </row>
    <row r="42" spans="1:5" x14ac:dyDescent="0.35">
      <c r="A42" s="17" t="s">
        <v>10</v>
      </c>
      <c r="B42" t="s">
        <v>141</v>
      </c>
      <c r="C42" t="s">
        <v>208</v>
      </c>
      <c r="D42" t="s">
        <v>280</v>
      </c>
      <c r="E42" t="s">
        <v>319</v>
      </c>
    </row>
    <row r="43" spans="1:5" x14ac:dyDescent="0.35">
      <c r="A43" s="17" t="s">
        <v>75</v>
      </c>
      <c r="B43" t="s">
        <v>120</v>
      </c>
      <c r="C43" t="s">
        <v>209</v>
      </c>
      <c r="D43" t="s">
        <v>281</v>
      </c>
      <c r="E43" t="s">
        <v>321</v>
      </c>
    </row>
    <row r="44" spans="1:5" x14ac:dyDescent="0.35">
      <c r="A44" s="17" t="s">
        <v>76</v>
      </c>
      <c r="B44" t="s">
        <v>142</v>
      </c>
      <c r="C44" t="s">
        <v>142</v>
      </c>
      <c r="D44" t="s">
        <v>282</v>
      </c>
      <c r="E44" t="s">
        <v>319</v>
      </c>
    </row>
    <row r="45" spans="1:5" x14ac:dyDescent="0.35">
      <c r="A45" s="17" t="s">
        <v>77</v>
      </c>
      <c r="B45" t="s">
        <v>143</v>
      </c>
      <c r="C45" t="s">
        <v>210</v>
      </c>
      <c r="D45" t="s">
        <v>283</v>
      </c>
      <c r="E45" t="s">
        <v>321</v>
      </c>
    </row>
    <row r="46" spans="1:5" x14ac:dyDescent="0.35">
      <c r="A46" s="17" t="s">
        <v>78</v>
      </c>
      <c r="B46" t="s">
        <v>144</v>
      </c>
      <c r="C46" t="s">
        <v>211</v>
      </c>
      <c r="D46" t="s">
        <v>284</v>
      </c>
      <c r="E46" t="s">
        <v>321</v>
      </c>
    </row>
    <row r="47" spans="1:5" x14ac:dyDescent="0.35">
      <c r="A47" s="17" t="s">
        <v>11</v>
      </c>
      <c r="B47" t="s">
        <v>145</v>
      </c>
      <c r="C47" t="s">
        <v>212</v>
      </c>
      <c r="D47" t="s">
        <v>285</v>
      </c>
      <c r="E47" t="s">
        <v>319</v>
      </c>
    </row>
    <row r="48" spans="1:5" x14ac:dyDescent="0.35">
      <c r="A48" s="17" t="s">
        <v>79</v>
      </c>
      <c r="B48" t="s">
        <v>146</v>
      </c>
      <c r="C48" t="s">
        <v>213</v>
      </c>
      <c r="D48" t="s">
        <v>286</v>
      </c>
      <c r="E48" t="s">
        <v>319</v>
      </c>
    </row>
    <row r="49" spans="1:5" x14ac:dyDescent="0.35">
      <c r="A49" s="17" t="s">
        <v>80</v>
      </c>
      <c r="B49" t="s">
        <v>147</v>
      </c>
      <c r="C49" t="s">
        <v>214</v>
      </c>
      <c r="D49" t="s">
        <v>287</v>
      </c>
      <c r="E49" t="s">
        <v>321</v>
      </c>
    </row>
    <row r="50" spans="1:5" x14ac:dyDescent="0.35">
      <c r="A50" s="17" t="s">
        <v>81</v>
      </c>
      <c r="B50" t="s">
        <v>148</v>
      </c>
      <c r="C50" t="s">
        <v>215</v>
      </c>
      <c r="D50" t="s">
        <v>288</v>
      </c>
      <c r="E50" t="s">
        <v>321</v>
      </c>
    </row>
    <row r="51" spans="1:5" x14ac:dyDescent="0.35">
      <c r="A51" s="17" t="s">
        <v>12</v>
      </c>
      <c r="B51" t="s">
        <v>149</v>
      </c>
      <c r="C51" t="s">
        <v>216</v>
      </c>
      <c r="D51" t="s">
        <v>289</v>
      </c>
      <c r="E51" t="s">
        <v>319</v>
      </c>
    </row>
    <row r="52" spans="1:5" x14ac:dyDescent="0.35">
      <c r="A52" s="17" t="s">
        <v>82</v>
      </c>
      <c r="B52" t="s">
        <v>150</v>
      </c>
      <c r="C52" t="s">
        <v>217</v>
      </c>
      <c r="D52" t="s">
        <v>290</v>
      </c>
      <c r="E52" t="s">
        <v>319</v>
      </c>
    </row>
    <row r="53" spans="1:5" x14ac:dyDescent="0.35">
      <c r="A53" s="17" t="s">
        <v>83</v>
      </c>
      <c r="B53" t="s">
        <v>151</v>
      </c>
      <c r="C53" t="s">
        <v>218</v>
      </c>
      <c r="D53" t="s">
        <v>291</v>
      </c>
      <c r="E53" t="s">
        <v>319</v>
      </c>
    </row>
    <row r="54" spans="1:5" x14ac:dyDescent="0.35">
      <c r="A54" s="17" t="s">
        <v>84</v>
      </c>
      <c r="B54" t="s">
        <v>152</v>
      </c>
      <c r="C54" t="s">
        <v>219</v>
      </c>
      <c r="D54" t="s">
        <v>292</v>
      </c>
      <c r="E54" t="s">
        <v>319</v>
      </c>
    </row>
    <row r="55" spans="1:5" x14ac:dyDescent="0.35">
      <c r="A55" s="17" t="s">
        <v>85</v>
      </c>
      <c r="B55" t="s">
        <v>120</v>
      </c>
      <c r="C55" t="s">
        <v>209</v>
      </c>
      <c r="D55" t="s">
        <v>293</v>
      </c>
      <c r="E55" t="s">
        <v>321</v>
      </c>
    </row>
    <row r="56" spans="1:5" x14ac:dyDescent="0.35">
      <c r="A56" s="17" t="s">
        <v>86</v>
      </c>
      <c r="B56" t="s">
        <v>153</v>
      </c>
      <c r="C56" t="s">
        <v>115</v>
      </c>
      <c r="D56" t="s">
        <v>294</v>
      </c>
      <c r="E56" t="s">
        <v>321</v>
      </c>
    </row>
    <row r="57" spans="1:5" x14ac:dyDescent="0.35">
      <c r="A57" s="17" t="s">
        <v>87</v>
      </c>
      <c r="B57" t="s">
        <v>154</v>
      </c>
      <c r="C57" t="s">
        <v>18</v>
      </c>
      <c r="D57" t="s">
        <v>295</v>
      </c>
      <c r="E57" t="s">
        <v>320</v>
      </c>
    </row>
    <row r="58" spans="1:5" x14ac:dyDescent="0.35">
      <c r="A58" s="17" t="s">
        <v>13</v>
      </c>
      <c r="B58" t="s">
        <v>155</v>
      </c>
      <c r="C58" t="s">
        <v>220</v>
      </c>
      <c r="D58" t="s">
        <v>296</v>
      </c>
      <c r="E58" t="s">
        <v>320</v>
      </c>
    </row>
    <row r="59" spans="1:5" x14ac:dyDescent="0.35">
      <c r="A59" s="17" t="s">
        <v>14</v>
      </c>
      <c r="B59" t="s">
        <v>156</v>
      </c>
      <c r="C59" t="s">
        <v>221</v>
      </c>
      <c r="D59" t="s">
        <v>297</v>
      </c>
      <c r="E59" t="s">
        <v>320</v>
      </c>
    </row>
    <row r="60" spans="1:5" x14ac:dyDescent="0.35">
      <c r="A60" s="17" t="s">
        <v>15</v>
      </c>
      <c r="B60" t="s">
        <v>152</v>
      </c>
      <c r="C60" t="s">
        <v>222</v>
      </c>
      <c r="D60" t="s">
        <v>298</v>
      </c>
      <c r="E60" t="s">
        <v>319</v>
      </c>
    </row>
    <row r="61" spans="1:5" x14ac:dyDescent="0.35">
      <c r="A61" s="17" t="s">
        <v>88</v>
      </c>
      <c r="B61" t="s">
        <v>157</v>
      </c>
      <c r="C61" t="s">
        <v>223</v>
      </c>
      <c r="D61" t="s">
        <v>299</v>
      </c>
      <c r="E61" t="s">
        <v>319</v>
      </c>
    </row>
    <row r="62" spans="1:5" x14ac:dyDescent="0.35">
      <c r="A62" s="17" t="s">
        <v>19</v>
      </c>
      <c r="B62" t="s">
        <v>120</v>
      </c>
      <c r="C62" t="s">
        <v>20</v>
      </c>
      <c r="D62" t="s">
        <v>21</v>
      </c>
      <c r="E62" t="s">
        <v>321</v>
      </c>
    </row>
    <row r="63" spans="1:5" x14ac:dyDescent="0.35">
      <c r="A63" s="17" t="s">
        <v>89</v>
      </c>
      <c r="B63" t="s">
        <v>158</v>
      </c>
      <c r="C63" t="s">
        <v>224</v>
      </c>
      <c r="D63" t="s">
        <v>300</v>
      </c>
      <c r="E63" t="s">
        <v>321</v>
      </c>
    </row>
    <row r="64" spans="1:5" x14ac:dyDescent="0.35">
      <c r="A64" s="17" t="s">
        <v>90</v>
      </c>
      <c r="B64" t="s">
        <v>159</v>
      </c>
      <c r="C64" t="s">
        <v>225</v>
      </c>
      <c r="D64" t="s">
        <v>301</v>
      </c>
      <c r="E64" t="s">
        <v>321</v>
      </c>
    </row>
    <row r="65" spans="1:5" x14ac:dyDescent="0.35">
      <c r="A65" s="17" t="s">
        <v>91</v>
      </c>
      <c r="B65" t="s">
        <v>160</v>
      </c>
      <c r="C65" t="s">
        <v>226</v>
      </c>
      <c r="D65" t="s">
        <v>302</v>
      </c>
      <c r="E65" t="s">
        <v>320</v>
      </c>
    </row>
    <row r="66" spans="1:5" x14ac:dyDescent="0.35">
      <c r="A66" s="17" t="s">
        <v>16</v>
      </c>
      <c r="B66" t="s">
        <v>161</v>
      </c>
      <c r="C66" t="s">
        <v>227</v>
      </c>
      <c r="D66" t="s">
        <v>303</v>
      </c>
      <c r="E66" t="s">
        <v>319</v>
      </c>
    </row>
    <row r="67" spans="1:5" x14ac:dyDescent="0.35">
      <c r="A67" s="17" t="s">
        <v>92</v>
      </c>
      <c r="B67" t="s">
        <v>162</v>
      </c>
      <c r="C67" t="s">
        <v>228</v>
      </c>
      <c r="D67" t="s">
        <v>304</v>
      </c>
      <c r="E67" t="s">
        <v>320</v>
      </c>
    </row>
    <row r="68" spans="1:5" x14ac:dyDescent="0.35">
      <c r="A68" s="17" t="s">
        <v>93</v>
      </c>
      <c r="B68" t="s">
        <v>163</v>
      </c>
      <c r="C68" t="s">
        <v>229</v>
      </c>
      <c r="D68" t="s">
        <v>305</v>
      </c>
      <c r="E68" t="s">
        <v>320</v>
      </c>
    </row>
    <row r="69" spans="1:5" x14ac:dyDescent="0.35">
      <c r="A69" s="17" t="s">
        <v>94</v>
      </c>
      <c r="B69" t="s">
        <v>164</v>
      </c>
      <c r="C69" t="s">
        <v>230</v>
      </c>
      <c r="D69" t="s">
        <v>306</v>
      </c>
      <c r="E69" t="s">
        <v>320</v>
      </c>
    </row>
    <row r="70" spans="1:5" x14ac:dyDescent="0.35">
      <c r="A70" s="17" t="s">
        <v>95</v>
      </c>
      <c r="B70" t="s">
        <v>165</v>
      </c>
      <c r="C70" t="s">
        <v>231</v>
      </c>
      <c r="D70" t="s">
        <v>307</v>
      </c>
      <c r="E70" t="s">
        <v>321</v>
      </c>
    </row>
    <row r="71" spans="1:5" x14ac:dyDescent="0.35">
      <c r="A71" s="17" t="s">
        <v>96</v>
      </c>
      <c r="B71" t="s">
        <v>166</v>
      </c>
      <c r="C71" t="s">
        <v>232</v>
      </c>
      <c r="D71" t="s">
        <v>308</v>
      </c>
      <c r="E71" t="s">
        <v>319</v>
      </c>
    </row>
    <row r="72" spans="1:5" x14ac:dyDescent="0.35">
      <c r="A72" s="17" t="s">
        <v>97</v>
      </c>
      <c r="B72" t="s">
        <v>123</v>
      </c>
      <c r="C72" t="s">
        <v>233</v>
      </c>
      <c r="D72" t="s">
        <v>309</v>
      </c>
      <c r="E72" t="s">
        <v>319</v>
      </c>
    </row>
    <row r="73" spans="1:5" x14ac:dyDescent="0.35">
      <c r="A73" s="17" t="s">
        <v>98</v>
      </c>
      <c r="B73" t="s">
        <v>167</v>
      </c>
      <c r="C73" t="s">
        <v>234</v>
      </c>
      <c r="D73" t="s">
        <v>310</v>
      </c>
      <c r="E73" t="s">
        <v>321</v>
      </c>
    </row>
    <row r="74" spans="1:5" x14ac:dyDescent="0.35">
      <c r="A74" s="17" t="s">
        <v>99</v>
      </c>
      <c r="B74" t="s">
        <v>148</v>
      </c>
      <c r="C74" t="s">
        <v>235</v>
      </c>
      <c r="D74" t="s">
        <v>311</v>
      </c>
      <c r="E74" t="s">
        <v>321</v>
      </c>
    </row>
    <row r="75" spans="1:5" x14ac:dyDescent="0.35">
      <c r="A75" s="17" t="s">
        <v>100</v>
      </c>
      <c r="B75" t="s">
        <v>168</v>
      </c>
      <c r="C75" t="s">
        <v>236</v>
      </c>
      <c r="D75" t="s">
        <v>312</v>
      </c>
      <c r="E75" t="s">
        <v>319</v>
      </c>
    </row>
    <row r="76" spans="1:5" x14ac:dyDescent="0.35">
      <c r="A76" s="17" t="s">
        <v>101</v>
      </c>
      <c r="B76" t="s">
        <v>169</v>
      </c>
      <c r="C76" t="s">
        <v>237</v>
      </c>
      <c r="D76" t="s">
        <v>313</v>
      </c>
      <c r="E76" t="s">
        <v>320</v>
      </c>
    </row>
    <row r="77" spans="1:5" x14ac:dyDescent="0.35">
      <c r="A77" s="17" t="s">
        <v>102</v>
      </c>
      <c r="B77" t="s">
        <v>170</v>
      </c>
      <c r="C77" t="s">
        <v>197</v>
      </c>
      <c r="D77" t="s">
        <v>314</v>
      </c>
      <c r="E77" t="s">
        <v>320</v>
      </c>
    </row>
    <row r="78" spans="1:5" x14ac:dyDescent="0.35">
      <c r="A78" s="17" t="s">
        <v>103</v>
      </c>
      <c r="B78" t="s">
        <v>171</v>
      </c>
      <c r="C78" t="s">
        <v>238</v>
      </c>
      <c r="D78" t="s">
        <v>315</v>
      </c>
      <c r="E78" t="s">
        <v>321</v>
      </c>
    </row>
    <row r="79" spans="1:5" x14ac:dyDescent="0.35">
      <c r="A79" s="17" t="s">
        <v>104</v>
      </c>
      <c r="B79" t="s">
        <v>128</v>
      </c>
      <c r="C79" t="s">
        <v>239</v>
      </c>
      <c r="D79" t="s">
        <v>316</v>
      </c>
      <c r="E79" t="s">
        <v>319</v>
      </c>
    </row>
    <row r="80" spans="1:5" x14ac:dyDescent="0.35">
      <c r="A80" s="17" t="s">
        <v>23</v>
      </c>
      <c r="B80" t="s">
        <v>116</v>
      </c>
      <c r="C80" t="s">
        <v>240</v>
      </c>
      <c r="D80" t="s">
        <v>317</v>
      </c>
      <c r="E80" t="s">
        <v>319</v>
      </c>
    </row>
  </sheetData>
  <autoFilter ref="A1:E80" xr:uid="{567793F7-2522-42B7-82F9-22239036215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F0AF-DB89-4BEA-B889-21B524EC2D6F}">
  <dimension ref="A1:U34"/>
  <sheetViews>
    <sheetView zoomScale="70" zoomScaleNormal="70" workbookViewId="0">
      <selection activeCell="A35" sqref="A35"/>
    </sheetView>
  </sheetViews>
  <sheetFormatPr defaultRowHeight="14.5" x14ac:dyDescent="0.35"/>
  <cols>
    <col min="1" max="1" width="13.1796875" customWidth="1"/>
    <col min="2" max="2" width="17.7265625" bestFit="1" customWidth="1"/>
    <col min="3" max="3" width="28.1796875" bestFit="1" customWidth="1"/>
    <col min="8" max="8" width="16.81640625" bestFit="1" customWidth="1"/>
    <col min="9" max="9" width="11.54296875" bestFit="1" customWidth="1"/>
    <col min="11" max="11" width="12.1796875" bestFit="1" customWidth="1"/>
    <col min="13" max="13" width="13.7265625" customWidth="1"/>
    <col min="15" max="15" width="12.54296875" bestFit="1" customWidth="1"/>
    <col min="16" max="18" width="12.1796875" customWidth="1"/>
    <col min="19" max="19" width="12.54296875" bestFit="1" customWidth="1"/>
    <col min="20" max="20" width="12.1796875" customWidth="1"/>
    <col min="21" max="21" width="17.54296875" bestFit="1" customWidth="1"/>
    <col min="22" max="22" width="12.1796875" bestFit="1" customWidth="1"/>
    <col min="24" max="24" width="16" bestFit="1" customWidth="1"/>
  </cols>
  <sheetData>
    <row r="1" spans="1:21" ht="15.5" x14ac:dyDescent="0.35">
      <c r="A1" s="8" t="s">
        <v>22</v>
      </c>
      <c r="B1" t="s">
        <v>89</v>
      </c>
      <c r="D1" s="8" t="s">
        <v>24</v>
      </c>
      <c r="E1" t="str">
        <f>VLOOKUP($B$1,[1]DATA!$A$2:$E$80,2)</f>
        <v>Henry</v>
      </c>
      <c r="G1" s="41"/>
      <c r="H1" s="41"/>
    </row>
    <row r="2" spans="1:21" ht="15.5" x14ac:dyDescent="0.35">
      <c r="A2" s="8" t="s">
        <v>25</v>
      </c>
      <c r="B2" t="str">
        <f>VLOOKUP($B$1,[1]DATA!$A$2:$E$80,3)</f>
        <v>Paris</v>
      </c>
      <c r="D2" s="8" t="s">
        <v>26</v>
      </c>
      <c r="E2" t="str">
        <f>VLOOKUP($B$1,[1]DATA!$A$2:$E$80,5)</f>
        <v>West</v>
      </c>
      <c r="G2" s="41"/>
      <c r="H2" s="41"/>
    </row>
    <row r="3" spans="1:21" ht="15.5" x14ac:dyDescent="0.35">
      <c r="A3" s="8" t="s">
        <v>27</v>
      </c>
      <c r="B3" t="str">
        <f>VLOOKUP($B$1,[1]DATA!$A$2:$E$80,4)</f>
        <v>Henry County</v>
      </c>
      <c r="G3" s="41"/>
      <c r="H3" s="41"/>
    </row>
    <row r="4" spans="1:21" x14ac:dyDescent="0.35">
      <c r="G4" s="41"/>
      <c r="H4" s="41"/>
    </row>
    <row r="5" spans="1:21" ht="15.65" customHeight="1" x14ac:dyDescent="0.35">
      <c r="A5" s="8" t="s">
        <v>28</v>
      </c>
      <c r="C5" t="s">
        <v>783</v>
      </c>
      <c r="E5" t="s">
        <v>684</v>
      </c>
      <c r="G5" s="41"/>
      <c r="H5" s="41"/>
    </row>
    <row r="6" spans="1:21" ht="15.5" x14ac:dyDescent="0.35">
      <c r="A6" s="8" t="s">
        <v>29</v>
      </c>
      <c r="B6" s="23" t="s">
        <v>784</v>
      </c>
      <c r="G6" s="41"/>
      <c r="H6" s="41"/>
    </row>
    <row r="7" spans="1:21" ht="15.5" x14ac:dyDescent="0.35">
      <c r="A7" s="8" t="s">
        <v>30</v>
      </c>
      <c r="B7" s="57">
        <v>44405</v>
      </c>
      <c r="G7" s="41"/>
      <c r="H7" s="41"/>
    </row>
    <row r="8" spans="1:21" x14ac:dyDescent="0.35">
      <c r="G8" s="41"/>
      <c r="H8" s="41"/>
    </row>
    <row r="9" spans="1:21" x14ac:dyDescent="0.35">
      <c r="A9" s="10"/>
      <c r="B9" s="10"/>
      <c r="C9" s="10"/>
      <c r="D9" s="41"/>
      <c r="E9" s="41"/>
      <c r="F9" s="189"/>
      <c r="G9" s="189"/>
      <c r="H9" s="66"/>
      <c r="I9" s="66" t="s">
        <v>678</v>
      </c>
      <c r="J9" s="66"/>
      <c r="K9" s="66"/>
      <c r="L9" s="189" t="s">
        <v>797</v>
      </c>
      <c r="M9" s="189" t="s">
        <v>679</v>
      </c>
      <c r="N9" s="12"/>
      <c r="P9" s="189" t="s">
        <v>798</v>
      </c>
      <c r="Q9" s="189" t="s">
        <v>679</v>
      </c>
      <c r="R9" s="12"/>
      <c r="T9" s="94"/>
      <c r="U9" s="12"/>
    </row>
    <row r="10" spans="1:21" x14ac:dyDescent="0.35">
      <c r="A10" t="s">
        <v>471</v>
      </c>
      <c r="C10" t="s">
        <v>557</v>
      </c>
      <c r="E10" t="s">
        <v>328</v>
      </c>
      <c r="G10" s="41" t="s">
        <v>33</v>
      </c>
      <c r="H10" s="41" t="s">
        <v>329</v>
      </c>
      <c r="I10" s="13" t="s">
        <v>39</v>
      </c>
      <c r="J10" s="13"/>
      <c r="K10" s="42" t="s">
        <v>40</v>
      </c>
      <c r="L10" s="13"/>
      <c r="M10" s="13" t="s">
        <v>39</v>
      </c>
      <c r="N10" s="13"/>
      <c r="O10" t="s">
        <v>40</v>
      </c>
      <c r="P10" s="13"/>
      <c r="Q10" s="13" t="s">
        <v>39</v>
      </c>
      <c r="R10" s="13"/>
      <c r="S10" t="s">
        <v>40</v>
      </c>
      <c r="T10" s="13"/>
      <c r="U10" t="s">
        <v>407</v>
      </c>
    </row>
    <row r="11" spans="1:21" x14ac:dyDescent="0.35">
      <c r="A11">
        <v>1</v>
      </c>
      <c r="C11" t="s">
        <v>409</v>
      </c>
      <c r="E11" t="s">
        <v>794</v>
      </c>
      <c r="G11" s="10" t="s">
        <v>355</v>
      </c>
      <c r="H11" s="53">
        <v>1</v>
      </c>
      <c r="I11" s="14">
        <v>10000</v>
      </c>
      <c r="J11" s="14"/>
      <c r="K11" s="43">
        <f>H11*I11</f>
        <v>10000</v>
      </c>
      <c r="L11" s="14"/>
      <c r="M11" s="43">
        <v>79000</v>
      </c>
      <c r="N11" s="14"/>
      <c r="O11" s="46">
        <f>H11*M11</f>
        <v>79000</v>
      </c>
      <c r="P11" s="14"/>
      <c r="Q11" s="43">
        <v>2000</v>
      </c>
      <c r="R11" s="14"/>
      <c r="S11" s="46">
        <f>H11*Q11</f>
        <v>2000</v>
      </c>
      <c r="T11" s="14"/>
      <c r="U11" s="44">
        <f>AVERAGE(M11,Q11)</f>
        <v>40500</v>
      </c>
    </row>
    <row r="12" spans="1:21" x14ac:dyDescent="0.35">
      <c r="A12">
        <v>2</v>
      </c>
      <c r="C12" t="s">
        <v>689</v>
      </c>
      <c r="E12" t="s">
        <v>793</v>
      </c>
      <c r="G12" t="s">
        <v>355</v>
      </c>
      <c r="H12" s="53">
        <v>1</v>
      </c>
      <c r="I12" s="14">
        <v>15000</v>
      </c>
      <c r="K12" s="43">
        <f t="shared" ref="K12:K22" si="0">H12*I12</f>
        <v>15000</v>
      </c>
      <c r="M12" s="44">
        <v>46000</v>
      </c>
      <c r="O12" s="46">
        <f t="shared" ref="O12:O23" si="1">H12*M12</f>
        <v>46000</v>
      </c>
      <c r="Q12" s="44">
        <v>10000</v>
      </c>
      <c r="S12" s="46">
        <f t="shared" ref="S12:S23" si="2">H12*Q12</f>
        <v>10000</v>
      </c>
      <c r="U12" s="44">
        <f t="shared" ref="U12:U23" si="3">AVERAGE(M12,Q12)</f>
        <v>28000</v>
      </c>
    </row>
    <row r="13" spans="1:21" x14ac:dyDescent="0.35">
      <c r="A13">
        <v>3</v>
      </c>
      <c r="C13" t="s">
        <v>785</v>
      </c>
      <c r="E13" t="s">
        <v>795</v>
      </c>
      <c r="G13" t="s">
        <v>355</v>
      </c>
      <c r="H13" s="53">
        <v>1</v>
      </c>
      <c r="I13" s="14">
        <v>3500</v>
      </c>
      <c r="K13" s="43">
        <f t="shared" si="0"/>
        <v>3500</v>
      </c>
      <c r="M13" s="44">
        <v>19000</v>
      </c>
      <c r="O13" s="46">
        <f t="shared" si="1"/>
        <v>19000</v>
      </c>
      <c r="Q13" s="44">
        <v>7500</v>
      </c>
      <c r="S13" s="46">
        <f t="shared" si="2"/>
        <v>7500</v>
      </c>
      <c r="U13" s="44">
        <f t="shared" si="3"/>
        <v>13250</v>
      </c>
    </row>
    <row r="14" spans="1:21" ht="13" customHeight="1" x14ac:dyDescent="0.35">
      <c r="A14">
        <v>4</v>
      </c>
      <c r="C14" t="s">
        <v>786</v>
      </c>
      <c r="E14" t="s">
        <v>792</v>
      </c>
      <c r="G14" t="s">
        <v>355</v>
      </c>
      <c r="H14" s="53">
        <v>1</v>
      </c>
      <c r="I14" s="14">
        <v>5000</v>
      </c>
      <c r="K14" s="43">
        <f t="shared" si="0"/>
        <v>5000</v>
      </c>
      <c r="M14" s="44">
        <v>18000</v>
      </c>
      <c r="O14" s="46">
        <f t="shared" si="1"/>
        <v>18000</v>
      </c>
      <c r="Q14" s="44">
        <v>1500</v>
      </c>
      <c r="S14" s="46">
        <f t="shared" si="2"/>
        <v>1500</v>
      </c>
      <c r="U14" s="44">
        <f t="shared" si="3"/>
        <v>9750</v>
      </c>
    </row>
    <row r="15" spans="1:21" ht="13" customHeight="1" x14ac:dyDescent="0.35">
      <c r="A15">
        <v>5</v>
      </c>
      <c r="C15" t="s">
        <v>341</v>
      </c>
      <c r="E15" t="s">
        <v>400</v>
      </c>
      <c r="G15" t="s">
        <v>355</v>
      </c>
      <c r="H15" s="53">
        <v>1</v>
      </c>
      <c r="I15" s="14">
        <v>10000</v>
      </c>
      <c r="K15" s="43">
        <f t="shared" si="0"/>
        <v>10000</v>
      </c>
      <c r="M15" s="44">
        <v>15000</v>
      </c>
      <c r="O15" s="46">
        <f t="shared" si="1"/>
        <v>15000</v>
      </c>
      <c r="Q15" s="44">
        <v>7500</v>
      </c>
      <c r="S15" s="46">
        <f t="shared" si="2"/>
        <v>7500</v>
      </c>
      <c r="U15" s="44">
        <f t="shared" si="3"/>
        <v>11250</v>
      </c>
    </row>
    <row r="16" spans="1:21" ht="13" customHeight="1" x14ac:dyDescent="0.35">
      <c r="A16">
        <v>6</v>
      </c>
      <c r="C16" t="s">
        <v>415</v>
      </c>
      <c r="E16" t="s">
        <v>441</v>
      </c>
      <c r="G16" t="s">
        <v>359</v>
      </c>
      <c r="H16" s="53">
        <v>100</v>
      </c>
      <c r="I16" s="14">
        <v>10</v>
      </c>
      <c r="K16" s="43">
        <f t="shared" si="0"/>
        <v>1000</v>
      </c>
      <c r="M16" s="44">
        <v>10</v>
      </c>
      <c r="O16" s="46">
        <f t="shared" si="1"/>
        <v>1000</v>
      </c>
      <c r="Q16" s="44">
        <v>12</v>
      </c>
      <c r="S16" s="46">
        <f t="shared" si="2"/>
        <v>1200</v>
      </c>
      <c r="U16" s="44">
        <f t="shared" si="3"/>
        <v>11</v>
      </c>
    </row>
    <row r="17" spans="1:21" ht="13" customHeight="1" x14ac:dyDescent="0.35">
      <c r="A17">
        <v>7</v>
      </c>
      <c r="C17" t="s">
        <v>418</v>
      </c>
      <c r="E17" t="s">
        <v>444</v>
      </c>
      <c r="G17" t="s">
        <v>355</v>
      </c>
      <c r="H17" s="53">
        <v>1</v>
      </c>
      <c r="I17" s="14">
        <v>40000</v>
      </c>
      <c r="K17" s="43">
        <f t="shared" si="0"/>
        <v>40000</v>
      </c>
      <c r="M17" s="44">
        <v>72000</v>
      </c>
      <c r="O17" s="46">
        <f t="shared" si="1"/>
        <v>72000</v>
      </c>
      <c r="Q17" s="44">
        <v>155000</v>
      </c>
      <c r="S17" s="46">
        <f t="shared" si="2"/>
        <v>155000</v>
      </c>
      <c r="U17" s="44">
        <f t="shared" si="3"/>
        <v>113500</v>
      </c>
    </row>
    <row r="18" spans="1:21" ht="13" customHeight="1" x14ac:dyDescent="0.35">
      <c r="A18">
        <v>8</v>
      </c>
      <c r="C18" t="s">
        <v>493</v>
      </c>
      <c r="E18" t="s">
        <v>791</v>
      </c>
      <c r="G18" t="s">
        <v>355</v>
      </c>
      <c r="H18" s="53">
        <v>1</v>
      </c>
      <c r="I18" s="14">
        <v>5000</v>
      </c>
      <c r="K18" s="43">
        <f t="shared" si="0"/>
        <v>5000</v>
      </c>
      <c r="M18" s="44">
        <v>11000</v>
      </c>
      <c r="O18" s="46">
        <f t="shared" si="1"/>
        <v>11000</v>
      </c>
      <c r="Q18" s="44">
        <v>6500</v>
      </c>
      <c r="S18" s="46">
        <f t="shared" si="2"/>
        <v>6500</v>
      </c>
      <c r="U18" s="44">
        <f t="shared" si="3"/>
        <v>8750</v>
      </c>
    </row>
    <row r="19" spans="1:21" ht="13" customHeight="1" x14ac:dyDescent="0.35">
      <c r="A19">
        <v>9</v>
      </c>
      <c r="C19" t="s">
        <v>426</v>
      </c>
      <c r="E19" t="s">
        <v>790</v>
      </c>
      <c r="G19" t="s">
        <v>360</v>
      </c>
      <c r="H19" s="53">
        <v>185</v>
      </c>
      <c r="I19" s="14">
        <v>40</v>
      </c>
      <c r="K19" s="43">
        <f t="shared" si="0"/>
        <v>7400</v>
      </c>
      <c r="M19" s="44">
        <v>79</v>
      </c>
      <c r="O19" s="46">
        <f t="shared" si="1"/>
        <v>14615</v>
      </c>
      <c r="Q19" s="44">
        <v>35</v>
      </c>
      <c r="S19" s="46">
        <f t="shared" si="2"/>
        <v>6475</v>
      </c>
      <c r="U19" s="44">
        <f t="shared" si="3"/>
        <v>57</v>
      </c>
    </row>
    <row r="20" spans="1:21" ht="13" customHeight="1" x14ac:dyDescent="0.35">
      <c r="A20">
        <v>10</v>
      </c>
      <c r="C20" t="s">
        <v>427</v>
      </c>
      <c r="E20" t="s">
        <v>796</v>
      </c>
      <c r="G20" t="s">
        <v>356</v>
      </c>
      <c r="H20" s="53">
        <v>420</v>
      </c>
      <c r="I20" s="14">
        <v>15</v>
      </c>
      <c r="K20" s="43">
        <f t="shared" si="0"/>
        <v>6300</v>
      </c>
      <c r="M20" s="44">
        <v>132</v>
      </c>
      <c r="O20" s="46">
        <f t="shared" si="1"/>
        <v>55440</v>
      </c>
      <c r="Q20" s="44">
        <v>50</v>
      </c>
      <c r="S20" s="46">
        <f t="shared" si="2"/>
        <v>21000</v>
      </c>
      <c r="U20" s="44">
        <f t="shared" si="3"/>
        <v>91</v>
      </c>
    </row>
    <row r="21" spans="1:21" ht="13" customHeight="1" x14ac:dyDescent="0.35">
      <c r="A21">
        <v>11</v>
      </c>
      <c r="C21" t="s">
        <v>787</v>
      </c>
      <c r="E21" t="s">
        <v>789</v>
      </c>
      <c r="G21" t="s">
        <v>360</v>
      </c>
      <c r="H21" s="53">
        <v>216</v>
      </c>
      <c r="I21" s="14">
        <v>175</v>
      </c>
      <c r="K21" s="43">
        <f t="shared" si="0"/>
        <v>37800</v>
      </c>
      <c r="M21" s="44">
        <v>340</v>
      </c>
      <c r="O21" s="46">
        <f t="shared" si="1"/>
        <v>73440</v>
      </c>
      <c r="Q21" s="44">
        <v>475</v>
      </c>
      <c r="S21" s="46">
        <f t="shared" si="2"/>
        <v>102600</v>
      </c>
      <c r="U21" s="44">
        <f t="shared" si="3"/>
        <v>407.5</v>
      </c>
    </row>
    <row r="22" spans="1:21" ht="13" customHeight="1" x14ac:dyDescent="0.35">
      <c r="A22">
        <v>12</v>
      </c>
      <c r="C22" t="s">
        <v>477</v>
      </c>
      <c r="E22" t="s">
        <v>662</v>
      </c>
      <c r="G22" t="s">
        <v>461</v>
      </c>
      <c r="H22" s="53">
        <v>110</v>
      </c>
      <c r="I22" s="14">
        <v>75</v>
      </c>
      <c r="K22" s="43">
        <f t="shared" si="0"/>
        <v>8250</v>
      </c>
      <c r="M22" s="44">
        <v>160</v>
      </c>
      <c r="O22" s="46">
        <f t="shared" si="1"/>
        <v>17600</v>
      </c>
      <c r="Q22" s="44">
        <v>125</v>
      </c>
      <c r="S22" s="46">
        <f t="shared" si="2"/>
        <v>13750</v>
      </c>
      <c r="U22" s="44">
        <f t="shared" si="3"/>
        <v>142.5</v>
      </c>
    </row>
    <row r="23" spans="1:21" ht="13.5" customHeight="1" x14ac:dyDescent="0.35">
      <c r="A23">
        <v>13</v>
      </c>
      <c r="C23" t="s">
        <v>479</v>
      </c>
      <c r="E23" t="s">
        <v>788</v>
      </c>
      <c r="G23" t="s">
        <v>461</v>
      </c>
      <c r="H23" s="53">
        <v>66</v>
      </c>
      <c r="I23" s="14">
        <v>300</v>
      </c>
      <c r="K23" s="43">
        <f>H23*I23</f>
        <v>19800</v>
      </c>
      <c r="M23" s="44">
        <v>390</v>
      </c>
      <c r="O23" s="46">
        <f t="shared" si="1"/>
        <v>25740</v>
      </c>
      <c r="Q23" s="44">
        <v>400</v>
      </c>
      <c r="S23" s="46">
        <f t="shared" si="2"/>
        <v>26400</v>
      </c>
      <c r="U23" s="44">
        <f t="shared" si="3"/>
        <v>395</v>
      </c>
    </row>
    <row r="24" spans="1:21" s="12" customFormat="1" x14ac:dyDescent="0.35">
      <c r="A24" s="12" t="s">
        <v>40</v>
      </c>
      <c r="K24" s="45">
        <f>SUM(K11:K23)</f>
        <v>169050</v>
      </c>
      <c r="M24" s="45"/>
      <c r="O24" s="15">
        <f>SUM(O11:O23)</f>
        <v>447835</v>
      </c>
      <c r="Q24" s="45"/>
      <c r="S24" s="15">
        <f>SUM(S11:S23)</f>
        <v>361425</v>
      </c>
    </row>
    <row r="26" spans="1:21" x14ac:dyDescent="0.35">
      <c r="A26" s="22" t="s">
        <v>799</v>
      </c>
    </row>
    <row r="27" spans="1:21" x14ac:dyDescent="0.35">
      <c r="H27" t="s">
        <v>405</v>
      </c>
      <c r="L27" t="s">
        <v>797</v>
      </c>
      <c r="P27" t="s">
        <v>798</v>
      </c>
    </row>
    <row r="28" spans="1:21" x14ac:dyDescent="0.35">
      <c r="A28" t="s">
        <v>471</v>
      </c>
      <c r="C28" t="s">
        <v>557</v>
      </c>
      <c r="E28" t="s">
        <v>328</v>
      </c>
      <c r="G28" t="s">
        <v>33</v>
      </c>
      <c r="H28" t="s">
        <v>329</v>
      </c>
      <c r="I28" t="s">
        <v>39</v>
      </c>
      <c r="K28" t="s">
        <v>40</v>
      </c>
      <c r="M28" t="s">
        <v>39</v>
      </c>
      <c r="O28" t="s">
        <v>40</v>
      </c>
      <c r="Q28" t="s">
        <v>39</v>
      </c>
      <c r="S28" t="s">
        <v>40</v>
      </c>
      <c r="U28" t="s">
        <v>407</v>
      </c>
    </row>
    <row r="29" spans="1:21" x14ac:dyDescent="0.35">
      <c r="A29">
        <v>1</v>
      </c>
      <c r="C29" t="s">
        <v>424</v>
      </c>
      <c r="E29" t="s">
        <v>772</v>
      </c>
      <c r="G29" t="s">
        <v>553</v>
      </c>
      <c r="H29" s="35">
        <v>3474</v>
      </c>
      <c r="I29" s="44">
        <v>3.5</v>
      </c>
      <c r="K29" s="44">
        <f>H29*I29</f>
        <v>12159</v>
      </c>
      <c r="M29" s="44">
        <v>3.75</v>
      </c>
      <c r="O29" s="44">
        <f>H29*M29</f>
        <v>13027.5</v>
      </c>
      <c r="Q29" s="44">
        <v>3</v>
      </c>
      <c r="S29" s="44">
        <f>H29*Q29</f>
        <v>10422</v>
      </c>
      <c r="U29" s="44">
        <f>AVERAGE(M29,Q29)</f>
        <v>3.375</v>
      </c>
    </row>
    <row r="30" spans="1:21" x14ac:dyDescent="0.35">
      <c r="A30">
        <v>2</v>
      </c>
      <c r="C30" t="s">
        <v>483</v>
      </c>
      <c r="E30" t="s">
        <v>802</v>
      </c>
      <c r="G30" t="s">
        <v>553</v>
      </c>
      <c r="H30" s="35">
        <v>15606</v>
      </c>
      <c r="I30" s="44">
        <v>1.5</v>
      </c>
      <c r="K30" s="44">
        <f t="shared" ref="K30:K31" si="4">H30*I30</f>
        <v>23409</v>
      </c>
      <c r="M30" s="44">
        <v>0.68</v>
      </c>
      <c r="O30" s="44">
        <f t="shared" ref="O30:O31" si="5">H30*M30</f>
        <v>10612.08</v>
      </c>
      <c r="Q30" s="44">
        <v>0.6</v>
      </c>
      <c r="S30" s="44">
        <f t="shared" ref="S30:S31" si="6">H30*Q30</f>
        <v>9363.6</v>
      </c>
      <c r="U30" s="44">
        <f t="shared" ref="U30:U31" si="7">AVERAGE(M30,Q30)</f>
        <v>0.64</v>
      </c>
    </row>
    <row r="31" spans="1:21" x14ac:dyDescent="0.35">
      <c r="A31">
        <v>3</v>
      </c>
      <c r="C31" t="s">
        <v>800</v>
      </c>
      <c r="E31" t="s">
        <v>801</v>
      </c>
      <c r="G31" t="s">
        <v>552</v>
      </c>
      <c r="H31" s="35">
        <v>615</v>
      </c>
      <c r="I31" s="44">
        <v>7</v>
      </c>
      <c r="K31" s="44">
        <f t="shared" si="4"/>
        <v>4305</v>
      </c>
      <c r="M31" s="44">
        <v>4.75</v>
      </c>
      <c r="O31" s="44">
        <f t="shared" si="5"/>
        <v>2921.25</v>
      </c>
      <c r="Q31" s="44">
        <v>4.75</v>
      </c>
      <c r="S31" s="44">
        <f t="shared" si="6"/>
        <v>2921.25</v>
      </c>
      <c r="U31" s="44">
        <f t="shared" si="7"/>
        <v>4.75</v>
      </c>
    </row>
    <row r="32" spans="1:21" s="12" customFormat="1" x14ac:dyDescent="0.35">
      <c r="A32" s="12" t="s">
        <v>361</v>
      </c>
      <c r="K32" s="45">
        <f>SUM(K29:K31)</f>
        <v>39873</v>
      </c>
      <c r="O32" s="45">
        <f>SUM(O29:O31)</f>
        <v>26560.83</v>
      </c>
      <c r="S32" s="45">
        <f>SUM(S29:S31)</f>
        <v>22706.85</v>
      </c>
      <c r="U32" s="45"/>
    </row>
    <row r="34" spans="1:19" s="12" customFormat="1" x14ac:dyDescent="0.35">
      <c r="A34" s="12" t="s">
        <v>1021</v>
      </c>
      <c r="K34" s="45">
        <f>K32+K24</f>
        <v>208923</v>
      </c>
      <c r="O34" s="45">
        <f>O32+O24</f>
        <v>474395.83</v>
      </c>
      <c r="S34" s="101">
        <f>S24+S32</f>
        <v>384131.85</v>
      </c>
    </row>
  </sheetData>
  <mergeCells count="3">
    <mergeCell ref="F9:G9"/>
    <mergeCell ref="L9:M9"/>
    <mergeCell ref="P9:Q9"/>
  </mergeCells>
  <pageMargins left="0.7" right="0.7" top="0.75" bottom="0.75" header="0.3" footer="0.3"/>
  <pageSetup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80AA4-9150-4B90-B503-FDB7EDCCEA0A}">
  <dimension ref="A1:V26"/>
  <sheetViews>
    <sheetView zoomScale="70" zoomScaleNormal="70" workbookViewId="0">
      <selection activeCell="A26" sqref="A26:XFD26"/>
    </sheetView>
  </sheetViews>
  <sheetFormatPr defaultRowHeight="14.5" x14ac:dyDescent="0.35"/>
  <cols>
    <col min="2" max="2" width="10" bestFit="1" customWidth="1"/>
    <col min="8" max="8" width="15.54296875" customWidth="1"/>
    <col min="10" max="10" width="9.81640625" bestFit="1" customWidth="1"/>
    <col min="12" max="12" width="10.81640625" bestFit="1" customWidth="1"/>
    <col min="14" max="14" width="9.81640625" bestFit="1" customWidth="1"/>
    <col min="16" max="16" width="10.81640625" bestFit="1" customWidth="1"/>
    <col min="18" max="18" width="19.26953125" bestFit="1" customWidth="1"/>
    <col min="20" max="20" width="10.81640625" bestFit="1" customWidth="1"/>
    <col min="22" max="22" width="9.81640625" bestFit="1" customWidth="1"/>
  </cols>
  <sheetData>
    <row r="1" spans="1:22" x14ac:dyDescent="0.35">
      <c r="A1" t="s">
        <v>22</v>
      </c>
      <c r="B1" t="s">
        <v>13</v>
      </c>
      <c r="D1" t="s">
        <v>24</v>
      </c>
      <c r="E1" t="str">
        <f>VLOOKUP($B$1,[1]DATA!$A$2:$E$80,2)</f>
        <v>Monroe</v>
      </c>
    </row>
    <row r="2" spans="1:22" x14ac:dyDescent="0.35">
      <c r="A2" t="s">
        <v>25</v>
      </c>
      <c r="B2" t="str">
        <f>VLOOKUP($B$1,[1]DATA!$A$2:$E$80,3)</f>
        <v>Madisonville</v>
      </c>
      <c r="D2" t="s">
        <v>26</v>
      </c>
      <c r="E2" t="str">
        <f>VLOOKUP($B$1,[1]DATA!$A$2:$E$80,5)</f>
        <v>East</v>
      </c>
    </row>
    <row r="3" spans="1:22" x14ac:dyDescent="0.35">
      <c r="A3" t="s">
        <v>27</v>
      </c>
      <c r="B3" t="str">
        <f>VLOOKUP($B$1,[1]DATA!$A$2:$E$80,4)</f>
        <v>Monroe County</v>
      </c>
    </row>
    <row r="5" spans="1:22" x14ac:dyDescent="0.35">
      <c r="A5" t="s">
        <v>28</v>
      </c>
      <c r="C5" t="s">
        <v>803</v>
      </c>
    </row>
    <row r="6" spans="1:22" x14ac:dyDescent="0.35">
      <c r="A6" t="s">
        <v>29</v>
      </c>
      <c r="B6" s="23" t="s">
        <v>914</v>
      </c>
    </row>
    <row r="7" spans="1:22" x14ac:dyDescent="0.35">
      <c r="A7" t="s">
        <v>30</v>
      </c>
      <c r="B7" s="55">
        <v>44435</v>
      </c>
    </row>
    <row r="9" spans="1:22" x14ac:dyDescent="0.35">
      <c r="H9" s="95"/>
      <c r="J9" t="s">
        <v>825</v>
      </c>
      <c r="N9" t="s">
        <v>827</v>
      </c>
      <c r="R9" t="s">
        <v>826</v>
      </c>
    </row>
    <row r="10" spans="1:22" x14ac:dyDescent="0.35">
      <c r="A10" t="s">
        <v>471</v>
      </c>
      <c r="C10" t="s">
        <v>557</v>
      </c>
      <c r="E10" t="s">
        <v>328</v>
      </c>
      <c r="G10" t="s">
        <v>33</v>
      </c>
      <c r="H10" t="s">
        <v>329</v>
      </c>
      <c r="J10" t="s">
        <v>39</v>
      </c>
      <c r="L10" t="s">
        <v>40</v>
      </c>
      <c r="N10" t="s">
        <v>39</v>
      </c>
      <c r="P10" t="s">
        <v>40</v>
      </c>
      <c r="R10" t="s">
        <v>39</v>
      </c>
      <c r="T10" t="s">
        <v>40</v>
      </c>
      <c r="V10" t="s">
        <v>407</v>
      </c>
    </row>
    <row r="11" spans="1:22" x14ac:dyDescent="0.35">
      <c r="A11">
        <v>1</v>
      </c>
      <c r="C11" t="s">
        <v>566</v>
      </c>
      <c r="E11" t="s">
        <v>444</v>
      </c>
      <c r="G11" t="s">
        <v>355</v>
      </c>
      <c r="H11">
        <v>1</v>
      </c>
      <c r="J11" s="44">
        <v>65000</v>
      </c>
      <c r="L11" s="44">
        <f t="shared" ref="L11:L24" si="0">H11*J11</f>
        <v>65000</v>
      </c>
      <c r="N11" s="44">
        <v>40500</v>
      </c>
      <c r="P11" s="44">
        <f t="shared" ref="P11:P24" si="1">H11*N11</f>
        <v>40500</v>
      </c>
      <c r="R11" s="44">
        <v>40000</v>
      </c>
      <c r="T11" s="44">
        <f t="shared" ref="T11:T24" si="2">H11*R11</f>
        <v>40000</v>
      </c>
      <c r="V11" s="44">
        <f>AVERAGE(J11,N11,R11)</f>
        <v>48500</v>
      </c>
    </row>
    <row r="12" spans="1:22" x14ac:dyDescent="0.35">
      <c r="A12">
        <v>2</v>
      </c>
      <c r="C12" t="s">
        <v>566</v>
      </c>
      <c r="E12" t="s">
        <v>822</v>
      </c>
      <c r="G12" t="s">
        <v>355</v>
      </c>
      <c r="H12">
        <v>1</v>
      </c>
      <c r="J12" s="44">
        <v>35000</v>
      </c>
      <c r="L12" s="44">
        <f t="shared" si="0"/>
        <v>35000</v>
      </c>
      <c r="N12" s="44">
        <v>41200</v>
      </c>
      <c r="P12" s="44">
        <f t="shared" si="1"/>
        <v>41200</v>
      </c>
      <c r="R12" s="44">
        <v>92000</v>
      </c>
      <c r="T12" s="44">
        <f t="shared" si="2"/>
        <v>92000</v>
      </c>
      <c r="V12" s="44">
        <f t="shared" ref="V12:V24" si="3">AVERAGE(J12,N12,R12)</f>
        <v>56066.666666666664</v>
      </c>
    </row>
    <row r="13" spans="1:22" x14ac:dyDescent="0.35">
      <c r="A13">
        <v>3</v>
      </c>
      <c r="C13" t="s">
        <v>823</v>
      </c>
      <c r="E13" t="s">
        <v>824</v>
      </c>
      <c r="G13" t="s">
        <v>356</v>
      </c>
      <c r="H13">
        <v>625</v>
      </c>
      <c r="J13" s="44">
        <v>4</v>
      </c>
      <c r="L13" s="44">
        <f t="shared" si="0"/>
        <v>2500</v>
      </c>
      <c r="N13" s="44">
        <v>9.5</v>
      </c>
      <c r="P13" s="44">
        <f t="shared" si="1"/>
        <v>5937.5</v>
      </c>
      <c r="R13" s="44">
        <v>6</v>
      </c>
      <c r="T13" s="44">
        <f t="shared" si="2"/>
        <v>3750</v>
      </c>
      <c r="V13" s="44">
        <f t="shared" si="3"/>
        <v>6.5</v>
      </c>
    </row>
    <row r="14" spans="1:22" x14ac:dyDescent="0.35">
      <c r="A14">
        <v>4</v>
      </c>
      <c r="C14" t="s">
        <v>804</v>
      </c>
      <c r="E14" t="s">
        <v>821</v>
      </c>
      <c r="G14" t="s">
        <v>359</v>
      </c>
      <c r="H14">
        <v>10250</v>
      </c>
      <c r="J14" s="44">
        <v>7.2</v>
      </c>
      <c r="L14" s="44">
        <f t="shared" si="0"/>
        <v>73800</v>
      </c>
      <c r="N14" s="44">
        <v>15</v>
      </c>
      <c r="P14" s="44">
        <f t="shared" si="1"/>
        <v>153750</v>
      </c>
      <c r="R14" s="44">
        <v>17.5</v>
      </c>
      <c r="T14" s="44">
        <f t="shared" si="2"/>
        <v>179375</v>
      </c>
      <c r="V14" s="44">
        <f t="shared" si="3"/>
        <v>13.233333333333334</v>
      </c>
    </row>
    <row r="15" spans="1:22" x14ac:dyDescent="0.35">
      <c r="A15">
        <v>5</v>
      </c>
      <c r="C15" t="s">
        <v>804</v>
      </c>
      <c r="E15" t="s">
        <v>820</v>
      </c>
      <c r="H15">
        <v>350</v>
      </c>
      <c r="J15" s="44">
        <v>217</v>
      </c>
      <c r="L15" s="44">
        <f t="shared" si="0"/>
        <v>75950</v>
      </c>
      <c r="N15" s="44">
        <v>302</v>
      </c>
      <c r="P15" s="44">
        <f t="shared" si="1"/>
        <v>105700</v>
      </c>
      <c r="R15" s="44">
        <v>243</v>
      </c>
      <c r="T15" s="44">
        <f t="shared" si="2"/>
        <v>85050</v>
      </c>
      <c r="V15" s="44">
        <f t="shared" si="3"/>
        <v>254</v>
      </c>
    </row>
    <row r="16" spans="1:22" x14ac:dyDescent="0.35">
      <c r="A16">
        <v>6</v>
      </c>
      <c r="C16" t="s">
        <v>805</v>
      </c>
      <c r="E16" t="s">
        <v>819</v>
      </c>
      <c r="G16" t="s">
        <v>461</v>
      </c>
      <c r="H16">
        <v>124</v>
      </c>
      <c r="J16" s="44">
        <v>52.1</v>
      </c>
      <c r="L16" s="44">
        <f t="shared" si="0"/>
        <v>6460.4000000000005</v>
      </c>
      <c r="N16" s="44">
        <v>52</v>
      </c>
      <c r="P16" s="44">
        <f t="shared" si="1"/>
        <v>6448</v>
      </c>
      <c r="R16" s="44">
        <v>65</v>
      </c>
      <c r="T16" s="44">
        <f t="shared" si="2"/>
        <v>8060</v>
      </c>
      <c r="V16" s="44">
        <f t="shared" si="3"/>
        <v>56.366666666666667</v>
      </c>
    </row>
    <row r="17" spans="1:22" x14ac:dyDescent="0.35">
      <c r="A17">
        <v>7</v>
      </c>
      <c r="C17" t="s">
        <v>806</v>
      </c>
      <c r="E17" t="s">
        <v>818</v>
      </c>
      <c r="G17" t="s">
        <v>461</v>
      </c>
      <c r="H17">
        <v>1590</v>
      </c>
      <c r="J17" s="44">
        <v>115.4</v>
      </c>
      <c r="L17" s="44">
        <f t="shared" si="0"/>
        <v>183486</v>
      </c>
      <c r="N17" s="44">
        <v>132</v>
      </c>
      <c r="P17" s="44">
        <f t="shared" si="1"/>
        <v>209880</v>
      </c>
      <c r="R17" s="44">
        <v>128</v>
      </c>
      <c r="T17" s="44">
        <f t="shared" si="2"/>
        <v>203520</v>
      </c>
      <c r="V17" s="44">
        <f t="shared" si="3"/>
        <v>125.13333333333333</v>
      </c>
    </row>
    <row r="18" spans="1:22" x14ac:dyDescent="0.35">
      <c r="A18">
        <v>8</v>
      </c>
      <c r="C18" t="s">
        <v>807</v>
      </c>
      <c r="E18" t="s">
        <v>817</v>
      </c>
      <c r="G18" t="s">
        <v>461</v>
      </c>
      <c r="H18">
        <v>6</v>
      </c>
      <c r="J18" s="44">
        <v>500</v>
      </c>
      <c r="L18" s="44">
        <f t="shared" si="0"/>
        <v>3000</v>
      </c>
      <c r="N18" s="44">
        <v>1400</v>
      </c>
      <c r="P18" s="44">
        <f t="shared" si="1"/>
        <v>8400</v>
      </c>
      <c r="R18" s="44">
        <v>1125</v>
      </c>
      <c r="T18" s="44">
        <f t="shared" si="2"/>
        <v>6750</v>
      </c>
      <c r="V18" s="44">
        <f t="shared" si="3"/>
        <v>1008.3333333333334</v>
      </c>
    </row>
    <row r="19" spans="1:22" x14ac:dyDescent="0.35">
      <c r="A19">
        <v>9</v>
      </c>
      <c r="C19" t="s">
        <v>808</v>
      </c>
      <c r="E19" t="s">
        <v>816</v>
      </c>
      <c r="G19" t="s">
        <v>461</v>
      </c>
      <c r="H19">
        <v>964</v>
      </c>
      <c r="J19" s="44">
        <v>151.6</v>
      </c>
      <c r="L19" s="44">
        <f t="shared" si="0"/>
        <v>146142.39999999999</v>
      </c>
      <c r="N19" s="44">
        <v>174.5</v>
      </c>
      <c r="P19" s="44">
        <f t="shared" si="1"/>
        <v>168218</v>
      </c>
      <c r="R19" s="44">
        <v>133</v>
      </c>
      <c r="T19" s="44">
        <f t="shared" si="2"/>
        <v>128212</v>
      </c>
      <c r="V19" s="44">
        <f t="shared" si="3"/>
        <v>153.03333333333333</v>
      </c>
    </row>
    <row r="20" spans="1:22" x14ac:dyDescent="0.35">
      <c r="A20">
        <v>10</v>
      </c>
      <c r="C20" t="s">
        <v>809</v>
      </c>
      <c r="E20" t="s">
        <v>815</v>
      </c>
      <c r="G20" t="s">
        <v>359</v>
      </c>
      <c r="H20">
        <v>790</v>
      </c>
      <c r="J20" s="44">
        <v>9.3000000000000007</v>
      </c>
      <c r="L20" s="44">
        <f t="shared" si="0"/>
        <v>7347.0000000000009</v>
      </c>
      <c r="N20" s="44">
        <v>13</v>
      </c>
      <c r="P20" s="44">
        <f t="shared" si="1"/>
        <v>10270</v>
      </c>
      <c r="R20" s="44">
        <v>11</v>
      </c>
      <c r="T20" s="44">
        <f t="shared" si="2"/>
        <v>8690</v>
      </c>
      <c r="V20" s="44">
        <f t="shared" si="3"/>
        <v>11.1</v>
      </c>
    </row>
    <row r="21" spans="1:22" x14ac:dyDescent="0.35">
      <c r="A21">
        <v>11</v>
      </c>
      <c r="C21" t="s">
        <v>810</v>
      </c>
      <c r="E21" t="s">
        <v>814</v>
      </c>
      <c r="G21" t="s">
        <v>553</v>
      </c>
      <c r="H21">
        <v>620</v>
      </c>
      <c r="J21" s="44">
        <v>6.3</v>
      </c>
      <c r="L21" s="44">
        <f t="shared" si="0"/>
        <v>3906</v>
      </c>
      <c r="N21" s="44">
        <v>2</v>
      </c>
      <c r="P21" s="44">
        <f t="shared" si="1"/>
        <v>1240</v>
      </c>
      <c r="R21" s="44">
        <v>6.6</v>
      </c>
      <c r="T21" s="44">
        <f t="shared" si="2"/>
        <v>4092</v>
      </c>
      <c r="V21" s="44">
        <f t="shared" si="3"/>
        <v>4.9666666666666668</v>
      </c>
    </row>
    <row r="22" spans="1:22" x14ac:dyDescent="0.35">
      <c r="A22">
        <v>12</v>
      </c>
      <c r="C22" t="s">
        <v>811</v>
      </c>
      <c r="E22" t="s">
        <v>813</v>
      </c>
      <c r="G22" t="s">
        <v>553</v>
      </c>
      <c r="H22">
        <v>620</v>
      </c>
      <c r="J22" s="44">
        <v>4.95</v>
      </c>
      <c r="L22" s="44">
        <f t="shared" si="0"/>
        <v>3069</v>
      </c>
      <c r="N22" s="44">
        <v>2</v>
      </c>
      <c r="P22" s="44">
        <f t="shared" si="1"/>
        <v>1240</v>
      </c>
      <c r="R22" s="44">
        <v>5.2</v>
      </c>
      <c r="T22" s="44">
        <f t="shared" si="2"/>
        <v>3224</v>
      </c>
      <c r="V22" s="44">
        <f t="shared" si="3"/>
        <v>4.05</v>
      </c>
    </row>
    <row r="23" spans="1:22" x14ac:dyDescent="0.35">
      <c r="A23">
        <v>13</v>
      </c>
      <c r="E23" t="s">
        <v>812</v>
      </c>
      <c r="G23" t="s">
        <v>357</v>
      </c>
      <c r="H23">
        <v>63</v>
      </c>
      <c r="J23" s="44">
        <v>400</v>
      </c>
      <c r="L23" s="44">
        <f t="shared" si="0"/>
        <v>25200</v>
      </c>
      <c r="N23" s="44">
        <v>960</v>
      </c>
      <c r="P23" s="44">
        <f t="shared" si="1"/>
        <v>60480</v>
      </c>
      <c r="R23" s="44">
        <v>1135</v>
      </c>
      <c r="T23" s="44">
        <f t="shared" si="2"/>
        <v>71505</v>
      </c>
      <c r="V23" s="44">
        <f t="shared" si="3"/>
        <v>831.66666666666663</v>
      </c>
    </row>
    <row r="24" spans="1:22" x14ac:dyDescent="0.35">
      <c r="A24">
        <v>14</v>
      </c>
      <c r="C24" t="s">
        <v>491</v>
      </c>
      <c r="E24" t="s">
        <v>533</v>
      </c>
      <c r="G24" t="s">
        <v>359</v>
      </c>
      <c r="H24">
        <v>60</v>
      </c>
      <c r="J24" s="44">
        <v>19</v>
      </c>
      <c r="L24" s="44">
        <f t="shared" si="0"/>
        <v>1140</v>
      </c>
      <c r="N24" s="44">
        <v>30</v>
      </c>
      <c r="P24" s="44">
        <f t="shared" si="1"/>
        <v>1800</v>
      </c>
      <c r="R24" s="44">
        <v>38</v>
      </c>
      <c r="T24" s="44">
        <f t="shared" si="2"/>
        <v>2280</v>
      </c>
      <c r="V24" s="44">
        <f t="shared" si="3"/>
        <v>29</v>
      </c>
    </row>
    <row r="25" spans="1:22" x14ac:dyDescent="0.35">
      <c r="J25" s="44"/>
      <c r="L25" s="44"/>
      <c r="N25" s="44"/>
      <c r="P25" s="44"/>
      <c r="R25" s="44"/>
      <c r="T25" s="44"/>
      <c r="V25" s="44"/>
    </row>
    <row r="26" spans="1:22" s="12" customFormat="1" x14ac:dyDescent="0.35">
      <c r="A26" s="12" t="s">
        <v>40</v>
      </c>
      <c r="L26" s="45">
        <f>SUM(L11:L24)</f>
        <v>632000.80000000005</v>
      </c>
      <c r="P26" s="45">
        <f>SUM(P11:P24)</f>
        <v>815063.5</v>
      </c>
      <c r="T26" s="45">
        <f>SUM(T11:T24)</f>
        <v>836508</v>
      </c>
    </row>
  </sheetData>
  <pageMargins left="0.7" right="0.7" top="0.75" bottom="0.75" header="0.3" footer="0.3"/>
  <pageSetup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7FB9-66EF-45BC-B50C-BF637FFA0472}">
  <dimension ref="A1:Q78"/>
  <sheetViews>
    <sheetView zoomScale="50" zoomScaleNormal="50" workbookViewId="0">
      <selection activeCell="A77" sqref="A77:XFD77"/>
    </sheetView>
  </sheetViews>
  <sheetFormatPr defaultRowHeight="14.5" x14ac:dyDescent="0.35"/>
  <cols>
    <col min="2" max="2" width="21.81640625" bestFit="1" customWidth="1"/>
    <col min="3" max="3" width="67.54296875" customWidth="1"/>
    <col min="9" max="9" width="12.26953125" bestFit="1" customWidth="1"/>
    <col min="11" max="11" width="12.7265625" bestFit="1" customWidth="1"/>
    <col min="13" max="13" width="27.7265625" bestFit="1" customWidth="1"/>
    <col min="15" max="15" width="13.453125" bestFit="1" customWidth="1"/>
    <col min="17" max="17" width="16.7265625" bestFit="1" customWidth="1"/>
  </cols>
  <sheetData>
    <row r="1" spans="1:17" x14ac:dyDescent="0.35">
      <c r="A1" t="s">
        <v>22</v>
      </c>
      <c r="B1" t="s">
        <v>76</v>
      </c>
      <c r="D1" t="s">
        <v>24</v>
      </c>
      <c r="E1" t="str">
        <f>VLOOKUP($B$1,[1]DATA!$A$2:$E$80,2)</f>
        <v>Dickson</v>
      </c>
    </row>
    <row r="2" spans="1:17" x14ac:dyDescent="0.35">
      <c r="A2" t="s">
        <v>25</v>
      </c>
      <c r="B2" t="str">
        <f>VLOOKUP($B$1,[1]DATA!$A$2:$E$80,3)</f>
        <v>Dickson</v>
      </c>
      <c r="D2" t="s">
        <v>26</v>
      </c>
      <c r="E2" t="str">
        <f>VLOOKUP($B$1,[1]DATA!$A$2:$E$80,5)</f>
        <v>Middle</v>
      </c>
    </row>
    <row r="3" spans="1:17" x14ac:dyDescent="0.35">
      <c r="A3" t="s">
        <v>27</v>
      </c>
      <c r="B3" t="str">
        <f>VLOOKUP($B$1,[1]DATA!$A$2:$E$80,4)</f>
        <v>Dickson Municipal</v>
      </c>
    </row>
    <row r="5" spans="1:17" x14ac:dyDescent="0.35">
      <c r="A5" t="s">
        <v>28</v>
      </c>
      <c r="C5" t="s">
        <v>828</v>
      </c>
    </row>
    <row r="6" spans="1:17" x14ac:dyDescent="0.35">
      <c r="A6" t="s">
        <v>29</v>
      </c>
      <c r="B6" s="56" t="s">
        <v>902</v>
      </c>
    </row>
    <row r="7" spans="1:17" x14ac:dyDescent="0.35">
      <c r="A7" t="s">
        <v>30</v>
      </c>
      <c r="B7" s="33">
        <v>44455</v>
      </c>
    </row>
    <row r="8" spans="1:17" x14ac:dyDescent="0.35">
      <c r="I8" t="s">
        <v>405</v>
      </c>
      <c r="M8" t="s">
        <v>883</v>
      </c>
      <c r="Q8" t="s">
        <v>407</v>
      </c>
    </row>
    <row r="9" spans="1:17" x14ac:dyDescent="0.35">
      <c r="A9" t="s">
        <v>471</v>
      </c>
      <c r="B9" t="s">
        <v>31</v>
      </c>
      <c r="C9" t="s">
        <v>32</v>
      </c>
      <c r="F9" t="s">
        <v>33</v>
      </c>
      <c r="G9" t="s">
        <v>34</v>
      </c>
      <c r="I9" t="s">
        <v>466</v>
      </c>
      <c r="K9" t="s">
        <v>40</v>
      </c>
      <c r="M9" t="s">
        <v>39</v>
      </c>
      <c r="O9" t="s">
        <v>40</v>
      </c>
    </row>
    <row r="10" spans="1:17" x14ac:dyDescent="0.35">
      <c r="A10">
        <v>1</v>
      </c>
      <c r="B10" t="s">
        <v>470</v>
      </c>
      <c r="C10" t="s">
        <v>507</v>
      </c>
      <c r="F10" t="s">
        <v>355</v>
      </c>
      <c r="G10">
        <v>1</v>
      </c>
      <c r="I10" s="44">
        <v>10000</v>
      </c>
      <c r="J10" s="44"/>
      <c r="K10" s="44">
        <f>G10*I10</f>
        <v>10000</v>
      </c>
      <c r="L10" s="44"/>
      <c r="M10" s="44">
        <v>28246</v>
      </c>
      <c r="N10" s="44"/>
      <c r="O10" s="44">
        <f>G10*M10</f>
        <v>28246</v>
      </c>
      <c r="Q10" s="44">
        <f>AVERAGE(M10)</f>
        <v>28246</v>
      </c>
    </row>
    <row r="11" spans="1:17" x14ac:dyDescent="0.35">
      <c r="A11">
        <v>2</v>
      </c>
      <c r="B11" t="s">
        <v>829</v>
      </c>
      <c r="C11" t="s">
        <v>880</v>
      </c>
      <c r="F11" t="s">
        <v>355</v>
      </c>
      <c r="G11">
        <v>1</v>
      </c>
      <c r="I11" s="44">
        <v>8000</v>
      </c>
      <c r="J11" s="44"/>
      <c r="K11" s="44">
        <f t="shared" ref="K11:K44" si="0">G11*I11</f>
        <v>8000</v>
      </c>
      <c r="L11" s="44"/>
      <c r="M11" s="44">
        <v>141490</v>
      </c>
      <c r="N11" s="44"/>
      <c r="O11" s="44">
        <f t="shared" ref="O11:O44" si="1">G11*M11</f>
        <v>141490</v>
      </c>
      <c r="Q11" s="44">
        <f t="shared" ref="Q11:Q44" si="2">AVERAGE(M11)</f>
        <v>141490</v>
      </c>
    </row>
    <row r="12" spans="1:17" x14ac:dyDescent="0.35">
      <c r="A12">
        <v>3</v>
      </c>
      <c r="B12" t="s">
        <v>415</v>
      </c>
      <c r="C12" t="s">
        <v>879</v>
      </c>
      <c r="F12" t="s">
        <v>355</v>
      </c>
      <c r="G12">
        <v>1</v>
      </c>
      <c r="I12" s="44">
        <v>3000</v>
      </c>
      <c r="J12" s="44"/>
      <c r="K12" s="44">
        <f t="shared" si="0"/>
        <v>3000</v>
      </c>
      <c r="L12" s="44"/>
      <c r="M12" s="44">
        <v>90569</v>
      </c>
      <c r="N12" s="44"/>
      <c r="O12" s="44">
        <f t="shared" si="1"/>
        <v>90569</v>
      </c>
      <c r="Q12" s="44">
        <f t="shared" si="2"/>
        <v>90569</v>
      </c>
    </row>
    <row r="13" spans="1:17" x14ac:dyDescent="0.35">
      <c r="A13">
        <v>4</v>
      </c>
      <c r="B13" t="s">
        <v>830</v>
      </c>
      <c r="C13" t="s">
        <v>878</v>
      </c>
      <c r="F13" t="s">
        <v>355</v>
      </c>
      <c r="G13">
        <v>1</v>
      </c>
      <c r="I13" s="44">
        <v>75300</v>
      </c>
      <c r="J13" s="44"/>
      <c r="K13" s="44">
        <f t="shared" si="0"/>
        <v>75300</v>
      </c>
      <c r="L13" s="44"/>
      <c r="M13" s="44">
        <v>363390</v>
      </c>
      <c r="N13" s="44"/>
      <c r="O13" s="44">
        <f t="shared" si="1"/>
        <v>363390</v>
      </c>
      <c r="Q13" s="44">
        <f t="shared" si="2"/>
        <v>363390</v>
      </c>
    </row>
    <row r="14" spans="1:17" x14ac:dyDescent="0.35">
      <c r="A14">
        <v>5</v>
      </c>
      <c r="B14" t="s">
        <v>831</v>
      </c>
      <c r="C14" t="s">
        <v>877</v>
      </c>
      <c r="F14" t="s">
        <v>355</v>
      </c>
      <c r="G14">
        <v>1</v>
      </c>
      <c r="I14" s="44">
        <v>13100</v>
      </c>
      <c r="J14" s="44"/>
      <c r="K14" s="44">
        <f t="shared" si="0"/>
        <v>13100</v>
      </c>
      <c r="L14" s="44"/>
      <c r="M14" s="44">
        <v>29477</v>
      </c>
      <c r="N14" s="44"/>
      <c r="O14" s="44">
        <f t="shared" si="1"/>
        <v>29477</v>
      </c>
      <c r="Q14" s="44">
        <f t="shared" si="2"/>
        <v>29477</v>
      </c>
    </row>
    <row r="15" spans="1:17" x14ac:dyDescent="0.35">
      <c r="A15">
        <v>6</v>
      </c>
      <c r="B15" t="s">
        <v>832</v>
      </c>
      <c r="C15" t="s">
        <v>876</v>
      </c>
      <c r="F15" t="s">
        <v>355</v>
      </c>
      <c r="G15">
        <v>1</v>
      </c>
      <c r="I15" s="44">
        <v>8000</v>
      </c>
      <c r="J15" s="44"/>
      <c r="K15" s="44">
        <f t="shared" si="0"/>
        <v>8000</v>
      </c>
      <c r="L15" s="44"/>
      <c r="M15" s="44">
        <v>67216</v>
      </c>
      <c r="N15" s="44"/>
      <c r="O15" s="44">
        <f t="shared" si="1"/>
        <v>67216</v>
      </c>
      <c r="Q15" s="44">
        <f t="shared" si="2"/>
        <v>67216</v>
      </c>
    </row>
    <row r="16" spans="1:17" x14ac:dyDescent="0.35">
      <c r="A16">
        <v>7</v>
      </c>
      <c r="B16" t="s">
        <v>833</v>
      </c>
      <c r="C16" t="s">
        <v>875</v>
      </c>
      <c r="F16" t="s">
        <v>355</v>
      </c>
      <c r="G16">
        <v>1</v>
      </c>
      <c r="I16" s="44">
        <v>8680</v>
      </c>
      <c r="J16" s="44"/>
      <c r="K16" s="44">
        <f t="shared" si="0"/>
        <v>8680</v>
      </c>
      <c r="L16" s="44"/>
      <c r="M16" s="44">
        <v>2948</v>
      </c>
      <c r="N16" s="44"/>
      <c r="O16" s="44">
        <f t="shared" si="1"/>
        <v>2948</v>
      </c>
      <c r="Q16" s="44">
        <f t="shared" si="2"/>
        <v>2948</v>
      </c>
    </row>
    <row r="17" spans="1:17" x14ac:dyDescent="0.35">
      <c r="A17">
        <v>8</v>
      </c>
      <c r="B17" t="s">
        <v>834</v>
      </c>
      <c r="C17" t="s">
        <v>874</v>
      </c>
      <c r="F17" t="s">
        <v>355</v>
      </c>
      <c r="G17">
        <v>1</v>
      </c>
      <c r="I17" s="44">
        <v>10000</v>
      </c>
      <c r="J17" s="44"/>
      <c r="K17" s="44">
        <f t="shared" si="0"/>
        <v>10000</v>
      </c>
      <c r="L17" s="44"/>
      <c r="M17" s="44">
        <v>36321</v>
      </c>
      <c r="N17" s="44"/>
      <c r="O17" s="44">
        <f t="shared" si="1"/>
        <v>36321</v>
      </c>
      <c r="Q17" s="44">
        <f t="shared" si="2"/>
        <v>36321</v>
      </c>
    </row>
    <row r="18" spans="1:17" x14ac:dyDescent="0.35">
      <c r="A18">
        <v>9</v>
      </c>
      <c r="B18" t="s">
        <v>835</v>
      </c>
      <c r="C18" t="s">
        <v>873</v>
      </c>
      <c r="F18" t="s">
        <v>357</v>
      </c>
      <c r="G18">
        <v>16</v>
      </c>
      <c r="I18" s="44">
        <v>500</v>
      </c>
      <c r="J18" s="44"/>
      <c r="K18" s="44">
        <f t="shared" si="0"/>
        <v>8000</v>
      </c>
      <c r="L18" s="44"/>
      <c r="M18" s="44">
        <v>57</v>
      </c>
      <c r="N18" s="44"/>
      <c r="O18" s="44">
        <f t="shared" si="1"/>
        <v>912</v>
      </c>
      <c r="Q18" s="44">
        <f t="shared" si="2"/>
        <v>57</v>
      </c>
    </row>
    <row r="19" spans="1:17" x14ac:dyDescent="0.35">
      <c r="A19">
        <v>10</v>
      </c>
      <c r="B19" t="s">
        <v>835</v>
      </c>
      <c r="C19" t="s">
        <v>872</v>
      </c>
      <c r="F19" t="s">
        <v>357</v>
      </c>
      <c r="G19">
        <v>4</v>
      </c>
      <c r="I19" s="44">
        <v>1000</v>
      </c>
      <c r="J19" s="44"/>
      <c r="K19" s="44">
        <f t="shared" si="0"/>
        <v>4000</v>
      </c>
      <c r="L19" s="44"/>
      <c r="M19" s="44">
        <v>364</v>
      </c>
      <c r="N19" s="44"/>
      <c r="O19" s="44">
        <f t="shared" si="1"/>
        <v>1456</v>
      </c>
      <c r="Q19" s="44">
        <f t="shared" si="2"/>
        <v>364</v>
      </c>
    </row>
    <row r="20" spans="1:17" x14ac:dyDescent="0.35">
      <c r="A20">
        <v>11</v>
      </c>
      <c r="B20" t="s">
        <v>836</v>
      </c>
      <c r="C20" t="s">
        <v>871</v>
      </c>
      <c r="F20" t="s">
        <v>357</v>
      </c>
      <c r="G20">
        <v>10</v>
      </c>
      <c r="I20" s="44">
        <v>500</v>
      </c>
      <c r="J20" s="44"/>
      <c r="K20" s="44">
        <f t="shared" si="0"/>
        <v>5000</v>
      </c>
      <c r="L20" s="44"/>
      <c r="M20" s="44">
        <v>82.3</v>
      </c>
      <c r="N20" s="44"/>
      <c r="O20" s="44">
        <f t="shared" si="1"/>
        <v>823</v>
      </c>
      <c r="Q20" s="44">
        <f t="shared" si="2"/>
        <v>82.3</v>
      </c>
    </row>
    <row r="21" spans="1:17" x14ac:dyDescent="0.35">
      <c r="A21">
        <v>12</v>
      </c>
      <c r="B21" t="s">
        <v>836</v>
      </c>
      <c r="C21" t="s">
        <v>870</v>
      </c>
      <c r="F21" t="s">
        <v>357</v>
      </c>
      <c r="G21">
        <v>46</v>
      </c>
      <c r="I21" s="44">
        <v>150</v>
      </c>
      <c r="J21" s="44"/>
      <c r="K21" s="44">
        <f t="shared" si="0"/>
        <v>6900</v>
      </c>
      <c r="L21" s="44"/>
      <c r="M21" s="44">
        <v>57</v>
      </c>
      <c r="N21" s="44"/>
      <c r="O21" s="44">
        <f t="shared" si="1"/>
        <v>2622</v>
      </c>
      <c r="Q21" s="44">
        <f t="shared" si="2"/>
        <v>57</v>
      </c>
    </row>
    <row r="22" spans="1:17" x14ac:dyDescent="0.35">
      <c r="A22">
        <v>13</v>
      </c>
      <c r="B22" t="s">
        <v>837</v>
      </c>
      <c r="C22" t="s">
        <v>881</v>
      </c>
      <c r="F22" t="s">
        <v>355</v>
      </c>
      <c r="G22">
        <v>1</v>
      </c>
      <c r="I22" s="44">
        <v>5000</v>
      </c>
      <c r="J22" s="44"/>
      <c r="K22" s="44">
        <f t="shared" si="0"/>
        <v>5000</v>
      </c>
      <c r="L22" s="44"/>
      <c r="M22" s="44">
        <v>2801</v>
      </c>
      <c r="N22" s="44"/>
      <c r="O22" s="44">
        <f t="shared" si="1"/>
        <v>2801</v>
      </c>
      <c r="Q22" s="44">
        <f t="shared" si="2"/>
        <v>2801</v>
      </c>
    </row>
    <row r="23" spans="1:17" x14ac:dyDescent="0.35">
      <c r="A23">
        <v>14</v>
      </c>
      <c r="B23" t="s">
        <v>838</v>
      </c>
      <c r="C23" t="s">
        <v>869</v>
      </c>
      <c r="F23" t="s">
        <v>357</v>
      </c>
      <c r="G23">
        <v>8</v>
      </c>
      <c r="I23" s="44">
        <v>1000</v>
      </c>
      <c r="J23" s="44"/>
      <c r="K23" s="44">
        <f t="shared" si="0"/>
        <v>8000</v>
      </c>
      <c r="L23" s="44"/>
      <c r="M23" s="44">
        <v>821</v>
      </c>
      <c r="N23" s="44"/>
      <c r="O23" s="44">
        <f t="shared" si="1"/>
        <v>6568</v>
      </c>
      <c r="Q23" s="44">
        <f t="shared" si="2"/>
        <v>821</v>
      </c>
    </row>
    <row r="24" spans="1:17" x14ac:dyDescent="0.35">
      <c r="A24">
        <v>15</v>
      </c>
      <c r="B24" t="s">
        <v>839</v>
      </c>
      <c r="C24" t="s">
        <v>868</v>
      </c>
      <c r="F24" t="s">
        <v>356</v>
      </c>
      <c r="G24">
        <v>7500</v>
      </c>
      <c r="I24" s="44">
        <v>0.75</v>
      </c>
      <c r="J24" s="44"/>
      <c r="K24" s="44">
        <f>G24*I24</f>
        <v>5625</v>
      </c>
      <c r="L24" s="44"/>
      <c r="M24" s="44">
        <v>0.6</v>
      </c>
      <c r="N24" s="44"/>
      <c r="O24" s="44">
        <f t="shared" si="1"/>
        <v>4500</v>
      </c>
      <c r="Q24" s="44">
        <f t="shared" si="2"/>
        <v>0.6</v>
      </c>
    </row>
    <row r="25" spans="1:17" ht="29" x14ac:dyDescent="0.35">
      <c r="A25">
        <v>16</v>
      </c>
      <c r="B25" t="s">
        <v>494</v>
      </c>
      <c r="C25" s="54" t="s">
        <v>867</v>
      </c>
      <c r="F25" t="s">
        <v>356</v>
      </c>
      <c r="G25">
        <v>13550</v>
      </c>
      <c r="I25" s="44">
        <v>1.75</v>
      </c>
      <c r="J25" s="44"/>
      <c r="K25" s="44">
        <f t="shared" si="0"/>
        <v>23712.5</v>
      </c>
      <c r="L25" s="44"/>
      <c r="M25" s="44">
        <v>2.2000000000000002</v>
      </c>
      <c r="N25" s="44"/>
      <c r="O25" s="44">
        <f t="shared" si="1"/>
        <v>29810.000000000004</v>
      </c>
      <c r="Q25" s="44">
        <f t="shared" si="2"/>
        <v>2.2000000000000002</v>
      </c>
    </row>
    <row r="26" spans="1:17" ht="29" x14ac:dyDescent="0.35">
      <c r="A26">
        <v>17</v>
      </c>
      <c r="B26" t="s">
        <v>841</v>
      </c>
      <c r="C26" s="54" t="s">
        <v>866</v>
      </c>
      <c r="F26" t="s">
        <v>356</v>
      </c>
      <c r="G26">
        <v>9470</v>
      </c>
      <c r="I26" s="44">
        <v>1.75</v>
      </c>
      <c r="J26" s="44"/>
      <c r="K26" s="44">
        <f t="shared" si="0"/>
        <v>16572.5</v>
      </c>
      <c r="L26" s="44"/>
      <c r="M26" s="44">
        <v>2.2000000000000002</v>
      </c>
      <c r="N26" s="44"/>
      <c r="O26" s="44">
        <f t="shared" si="1"/>
        <v>20834</v>
      </c>
      <c r="Q26" s="44">
        <f t="shared" si="2"/>
        <v>2.2000000000000002</v>
      </c>
    </row>
    <row r="27" spans="1:17" x14ac:dyDescent="0.35">
      <c r="A27">
        <v>18</v>
      </c>
      <c r="B27" t="s">
        <v>840</v>
      </c>
      <c r="C27" t="s">
        <v>865</v>
      </c>
      <c r="F27" t="s">
        <v>356</v>
      </c>
      <c r="G27">
        <v>9830</v>
      </c>
      <c r="I27" s="44">
        <v>1.95</v>
      </c>
      <c r="J27" s="44"/>
      <c r="K27" s="44">
        <f t="shared" si="0"/>
        <v>19168.5</v>
      </c>
      <c r="L27" s="44"/>
      <c r="M27" s="44">
        <v>2.9</v>
      </c>
      <c r="N27" s="44"/>
      <c r="O27" s="44">
        <f t="shared" si="1"/>
        <v>28507</v>
      </c>
      <c r="Q27" s="44">
        <f t="shared" si="2"/>
        <v>2.9</v>
      </c>
    </row>
    <row r="28" spans="1:17" ht="29" x14ac:dyDescent="0.35">
      <c r="A28">
        <v>19</v>
      </c>
      <c r="B28" t="s">
        <v>842</v>
      </c>
      <c r="C28" s="54" t="s">
        <v>864</v>
      </c>
      <c r="F28" t="s">
        <v>355</v>
      </c>
      <c r="G28">
        <v>1</v>
      </c>
      <c r="I28" s="44">
        <v>200000</v>
      </c>
      <c r="J28" s="44"/>
      <c r="K28" s="44">
        <f t="shared" si="0"/>
        <v>200000</v>
      </c>
      <c r="L28" s="44"/>
      <c r="M28" s="44">
        <v>151700</v>
      </c>
      <c r="N28" s="44"/>
      <c r="O28" s="44">
        <f t="shared" si="1"/>
        <v>151700</v>
      </c>
      <c r="Q28" s="44">
        <f t="shared" si="2"/>
        <v>151700</v>
      </c>
    </row>
    <row r="29" spans="1:17" x14ac:dyDescent="0.35">
      <c r="A29">
        <v>20</v>
      </c>
      <c r="B29" t="s">
        <v>843</v>
      </c>
      <c r="C29" t="s">
        <v>863</v>
      </c>
      <c r="F29" t="s">
        <v>357</v>
      </c>
      <c r="G29">
        <v>2</v>
      </c>
      <c r="I29" s="44">
        <v>13000</v>
      </c>
      <c r="J29" s="44"/>
      <c r="K29" s="44">
        <f t="shared" si="0"/>
        <v>26000</v>
      </c>
      <c r="L29" s="44"/>
      <c r="M29" s="44">
        <v>17280</v>
      </c>
      <c r="N29" s="44"/>
      <c r="O29" s="44">
        <f t="shared" si="1"/>
        <v>34560</v>
      </c>
      <c r="Q29" s="44">
        <f t="shared" si="2"/>
        <v>17280</v>
      </c>
    </row>
    <row r="30" spans="1:17" x14ac:dyDescent="0.35">
      <c r="A30">
        <v>21</v>
      </c>
      <c r="B30" t="s">
        <v>421</v>
      </c>
      <c r="C30" t="s">
        <v>862</v>
      </c>
      <c r="F30" t="s">
        <v>356</v>
      </c>
      <c r="G30">
        <v>10200</v>
      </c>
      <c r="I30" s="44">
        <v>9.5</v>
      </c>
      <c r="J30" s="44"/>
      <c r="K30" s="44">
        <f t="shared" si="0"/>
        <v>96900</v>
      </c>
      <c r="L30" s="44"/>
      <c r="M30" s="44">
        <v>9.4</v>
      </c>
      <c r="N30" s="44"/>
      <c r="O30" s="44">
        <f t="shared" si="1"/>
        <v>95880</v>
      </c>
      <c r="Q30" s="44">
        <f t="shared" si="2"/>
        <v>9.4</v>
      </c>
    </row>
    <row r="31" spans="1:17" x14ac:dyDescent="0.35">
      <c r="A31">
        <v>22</v>
      </c>
      <c r="B31" t="s">
        <v>422</v>
      </c>
      <c r="C31" t="s">
        <v>861</v>
      </c>
      <c r="F31" t="s">
        <v>356</v>
      </c>
      <c r="G31">
        <v>3800</v>
      </c>
      <c r="I31" s="44">
        <v>15.75</v>
      </c>
      <c r="J31" s="44"/>
      <c r="K31" s="44">
        <f t="shared" si="0"/>
        <v>59850</v>
      </c>
      <c r="L31" s="44"/>
      <c r="M31" s="44">
        <v>15.5</v>
      </c>
      <c r="N31" s="44"/>
      <c r="O31" s="44">
        <f t="shared" si="1"/>
        <v>58900</v>
      </c>
      <c r="Q31" s="44">
        <f t="shared" si="2"/>
        <v>15.5</v>
      </c>
    </row>
    <row r="32" spans="1:17" x14ac:dyDescent="0.35">
      <c r="A32">
        <v>23</v>
      </c>
      <c r="B32" t="s">
        <v>844</v>
      </c>
      <c r="C32" t="s">
        <v>860</v>
      </c>
      <c r="F32" t="s">
        <v>882</v>
      </c>
      <c r="G32">
        <v>810</v>
      </c>
      <c r="I32" s="44">
        <v>55</v>
      </c>
      <c r="J32" s="44"/>
      <c r="K32" s="44">
        <f t="shared" si="0"/>
        <v>44550</v>
      </c>
      <c r="L32" s="44"/>
      <c r="M32" s="44">
        <v>86.4</v>
      </c>
      <c r="N32" s="44"/>
      <c r="O32" s="44">
        <f t="shared" si="1"/>
        <v>69984</v>
      </c>
      <c r="Q32" s="44">
        <f t="shared" si="2"/>
        <v>86.4</v>
      </c>
    </row>
    <row r="33" spans="1:17" x14ac:dyDescent="0.35">
      <c r="A33">
        <v>24</v>
      </c>
      <c r="B33" t="s">
        <v>495</v>
      </c>
      <c r="C33" t="s">
        <v>859</v>
      </c>
      <c r="F33" t="s">
        <v>357</v>
      </c>
      <c r="G33">
        <v>2</v>
      </c>
      <c r="I33" s="44">
        <v>13000</v>
      </c>
      <c r="J33" s="44"/>
      <c r="K33" s="44">
        <f t="shared" si="0"/>
        <v>26000</v>
      </c>
      <c r="L33" s="44"/>
      <c r="M33" s="44">
        <v>20631</v>
      </c>
      <c r="N33" s="44"/>
      <c r="O33" s="44">
        <f t="shared" si="1"/>
        <v>41262</v>
      </c>
      <c r="Q33" s="44">
        <f t="shared" si="2"/>
        <v>20631</v>
      </c>
    </row>
    <row r="34" spans="1:17" x14ac:dyDescent="0.35">
      <c r="A34">
        <v>25</v>
      </c>
      <c r="B34" t="s">
        <v>845</v>
      </c>
      <c r="C34" t="s">
        <v>858</v>
      </c>
      <c r="F34" t="s">
        <v>357</v>
      </c>
      <c r="G34">
        <v>10</v>
      </c>
      <c r="I34" s="44">
        <v>1100</v>
      </c>
      <c r="J34" s="44"/>
      <c r="K34" s="44">
        <f t="shared" si="0"/>
        <v>11000</v>
      </c>
      <c r="L34" s="44"/>
      <c r="M34" s="44">
        <v>2117</v>
      </c>
      <c r="N34" s="44"/>
      <c r="O34" s="44">
        <f t="shared" si="1"/>
        <v>21170</v>
      </c>
      <c r="Q34" s="44">
        <f t="shared" si="2"/>
        <v>2117</v>
      </c>
    </row>
    <row r="35" spans="1:17" x14ac:dyDescent="0.35">
      <c r="A35">
        <v>26</v>
      </c>
      <c r="B35" t="s">
        <v>496</v>
      </c>
      <c r="C35" t="s">
        <v>857</v>
      </c>
      <c r="F35" t="s">
        <v>357</v>
      </c>
      <c r="G35">
        <v>50</v>
      </c>
      <c r="I35" s="44">
        <v>1300</v>
      </c>
      <c r="J35" s="44"/>
      <c r="K35" s="44">
        <f t="shared" si="0"/>
        <v>65000</v>
      </c>
      <c r="L35" s="44"/>
      <c r="M35" s="44">
        <v>2768</v>
      </c>
      <c r="N35" s="44"/>
      <c r="O35" s="44">
        <f t="shared" si="1"/>
        <v>138400</v>
      </c>
      <c r="Q35" s="44">
        <f t="shared" si="2"/>
        <v>2768</v>
      </c>
    </row>
    <row r="36" spans="1:17" x14ac:dyDescent="0.35">
      <c r="A36">
        <v>27</v>
      </c>
      <c r="B36" t="s">
        <v>498</v>
      </c>
      <c r="C36" t="s">
        <v>856</v>
      </c>
      <c r="F36" t="s">
        <v>357</v>
      </c>
      <c r="G36">
        <v>14</v>
      </c>
      <c r="I36" s="44">
        <v>1350</v>
      </c>
      <c r="J36" s="44"/>
      <c r="K36" s="44">
        <f t="shared" si="0"/>
        <v>18900</v>
      </c>
      <c r="L36" s="44"/>
      <c r="M36" s="44">
        <v>2817</v>
      </c>
      <c r="N36" s="44"/>
      <c r="O36" s="44">
        <f t="shared" si="1"/>
        <v>39438</v>
      </c>
      <c r="Q36" s="44">
        <f t="shared" si="2"/>
        <v>2817</v>
      </c>
    </row>
    <row r="37" spans="1:17" x14ac:dyDescent="0.35">
      <c r="A37">
        <v>28</v>
      </c>
      <c r="B37" t="s">
        <v>499</v>
      </c>
      <c r="C37" t="s">
        <v>855</v>
      </c>
      <c r="F37" t="s">
        <v>357</v>
      </c>
      <c r="G37">
        <v>2</v>
      </c>
      <c r="I37" s="44">
        <v>44000</v>
      </c>
      <c r="J37" s="44"/>
      <c r="K37" s="44">
        <f t="shared" si="0"/>
        <v>88000</v>
      </c>
      <c r="L37" s="44"/>
      <c r="M37" s="44">
        <v>38890</v>
      </c>
      <c r="N37" s="44"/>
      <c r="O37" s="44">
        <f t="shared" si="1"/>
        <v>77780</v>
      </c>
      <c r="Q37" s="44">
        <f t="shared" si="2"/>
        <v>38890</v>
      </c>
    </row>
    <row r="38" spans="1:17" x14ac:dyDescent="0.35">
      <c r="A38">
        <v>29</v>
      </c>
      <c r="B38" t="s">
        <v>500</v>
      </c>
      <c r="C38" t="s">
        <v>854</v>
      </c>
      <c r="F38" t="s">
        <v>357</v>
      </c>
      <c r="G38">
        <v>3</v>
      </c>
      <c r="I38" s="44">
        <v>3000</v>
      </c>
      <c r="J38" s="44"/>
      <c r="K38" s="44">
        <f t="shared" si="0"/>
        <v>9000</v>
      </c>
      <c r="L38" s="44"/>
      <c r="M38" s="44">
        <v>8517</v>
      </c>
      <c r="N38" s="44"/>
      <c r="O38" s="44">
        <f t="shared" si="1"/>
        <v>25551</v>
      </c>
      <c r="Q38" s="44">
        <f t="shared" si="2"/>
        <v>8517</v>
      </c>
    </row>
    <row r="39" spans="1:17" ht="29" x14ac:dyDescent="0.35">
      <c r="A39">
        <v>30</v>
      </c>
      <c r="B39" t="s">
        <v>846</v>
      </c>
      <c r="C39" s="54" t="s">
        <v>853</v>
      </c>
      <c r="F39" t="s">
        <v>357</v>
      </c>
      <c r="G39">
        <v>2</v>
      </c>
      <c r="I39" s="44">
        <v>1750</v>
      </c>
      <c r="J39" s="44"/>
      <c r="K39" s="44">
        <f t="shared" si="0"/>
        <v>3500</v>
      </c>
      <c r="L39" s="44"/>
      <c r="M39" s="44">
        <v>7521</v>
      </c>
      <c r="N39" s="44"/>
      <c r="O39" s="44">
        <f t="shared" si="1"/>
        <v>15042</v>
      </c>
      <c r="Q39" s="44">
        <f t="shared" si="2"/>
        <v>7521</v>
      </c>
    </row>
    <row r="40" spans="1:17" x14ac:dyDescent="0.35">
      <c r="A40">
        <v>31</v>
      </c>
      <c r="B40" t="s">
        <v>501</v>
      </c>
      <c r="C40" t="s">
        <v>852</v>
      </c>
      <c r="F40" t="s">
        <v>357</v>
      </c>
      <c r="G40">
        <v>2</v>
      </c>
      <c r="I40" s="44">
        <v>28000</v>
      </c>
      <c r="J40" s="44"/>
      <c r="K40" s="44">
        <f t="shared" si="0"/>
        <v>56000</v>
      </c>
      <c r="L40" s="44"/>
      <c r="M40" s="44">
        <v>21031</v>
      </c>
      <c r="N40" s="44"/>
      <c r="O40" s="44">
        <f t="shared" si="1"/>
        <v>42062</v>
      </c>
      <c r="Q40" s="44">
        <f t="shared" si="2"/>
        <v>21031</v>
      </c>
    </row>
    <row r="41" spans="1:17" x14ac:dyDescent="0.35">
      <c r="A41">
        <v>32</v>
      </c>
      <c r="B41" t="s">
        <v>847</v>
      </c>
      <c r="C41" t="s">
        <v>851</v>
      </c>
      <c r="F41" t="s">
        <v>357</v>
      </c>
      <c r="G41">
        <v>1</v>
      </c>
      <c r="I41" s="44">
        <v>8000</v>
      </c>
      <c r="J41" s="44"/>
      <c r="K41" s="44">
        <f t="shared" si="0"/>
        <v>8000</v>
      </c>
      <c r="L41" s="44"/>
      <c r="M41" s="44">
        <v>11890</v>
      </c>
      <c r="N41" s="44"/>
      <c r="O41" s="44">
        <f t="shared" si="1"/>
        <v>11890</v>
      </c>
      <c r="Q41" s="44">
        <f t="shared" si="2"/>
        <v>11890</v>
      </c>
    </row>
    <row r="42" spans="1:17" x14ac:dyDescent="0.35">
      <c r="A42">
        <v>33</v>
      </c>
      <c r="B42" t="s">
        <v>848</v>
      </c>
      <c r="C42" t="s">
        <v>850</v>
      </c>
      <c r="F42" t="s">
        <v>357</v>
      </c>
      <c r="G42">
        <v>1</v>
      </c>
      <c r="I42" s="44">
        <v>25000</v>
      </c>
      <c r="J42" s="44"/>
      <c r="K42" s="44">
        <f t="shared" si="0"/>
        <v>25000</v>
      </c>
      <c r="L42" s="44"/>
      <c r="M42" s="44">
        <v>10819</v>
      </c>
      <c r="N42" s="44"/>
      <c r="O42" s="44">
        <f t="shared" si="1"/>
        <v>10819</v>
      </c>
      <c r="Q42" s="44">
        <f t="shared" si="2"/>
        <v>10819</v>
      </c>
    </row>
    <row r="43" spans="1:17" x14ac:dyDescent="0.35">
      <c r="A43">
        <v>34</v>
      </c>
      <c r="B43" t="s">
        <v>491</v>
      </c>
      <c r="C43" t="s">
        <v>533</v>
      </c>
      <c r="F43" t="s">
        <v>359</v>
      </c>
      <c r="G43">
        <v>3825</v>
      </c>
      <c r="I43" s="44">
        <v>6.5</v>
      </c>
      <c r="J43" s="44"/>
      <c r="K43" s="44">
        <f t="shared" si="0"/>
        <v>24862.5</v>
      </c>
      <c r="L43" s="44"/>
      <c r="M43" s="44">
        <v>10.199999999999999</v>
      </c>
      <c r="N43" s="44"/>
      <c r="O43" s="44">
        <f t="shared" si="1"/>
        <v>39015</v>
      </c>
      <c r="Q43" s="44">
        <f t="shared" si="2"/>
        <v>10.199999999999999</v>
      </c>
    </row>
    <row r="44" spans="1:17" x14ac:dyDescent="0.35">
      <c r="A44">
        <v>35</v>
      </c>
      <c r="B44" t="s">
        <v>429</v>
      </c>
      <c r="C44" t="s">
        <v>849</v>
      </c>
      <c r="F44" t="s">
        <v>360</v>
      </c>
      <c r="G44">
        <v>250</v>
      </c>
      <c r="I44" s="44">
        <v>12</v>
      </c>
      <c r="J44" s="44"/>
      <c r="K44" s="44">
        <f t="shared" si="0"/>
        <v>3000</v>
      </c>
      <c r="L44" s="44"/>
      <c r="M44" s="44">
        <v>37.6</v>
      </c>
      <c r="N44" s="44"/>
      <c r="O44" s="44">
        <f t="shared" si="1"/>
        <v>9400</v>
      </c>
      <c r="Q44" s="44">
        <f t="shared" si="2"/>
        <v>37.6</v>
      </c>
    </row>
    <row r="46" spans="1:17" s="12" customFormat="1" x14ac:dyDescent="0.35">
      <c r="B46" s="12" t="s">
        <v>361</v>
      </c>
      <c r="K46" s="45">
        <f>SUM(K10:K44)</f>
        <v>1003621</v>
      </c>
      <c r="O46" s="45">
        <f>SUM(O10:O44)</f>
        <v>1741343</v>
      </c>
    </row>
    <row r="51" spans="1:17" x14ac:dyDescent="0.35">
      <c r="I51" t="s">
        <v>405</v>
      </c>
      <c r="M51" t="s">
        <v>883</v>
      </c>
    </row>
    <row r="52" spans="1:17" x14ac:dyDescent="0.35">
      <c r="A52" t="s">
        <v>471</v>
      </c>
      <c r="B52" t="s">
        <v>31</v>
      </c>
      <c r="C52" t="s">
        <v>32</v>
      </c>
      <c r="F52" t="s">
        <v>33</v>
      </c>
      <c r="G52" t="s">
        <v>34</v>
      </c>
      <c r="I52" t="s">
        <v>466</v>
      </c>
      <c r="K52" t="s">
        <v>40</v>
      </c>
      <c r="M52" t="s">
        <v>39</v>
      </c>
      <c r="O52" t="s">
        <v>40</v>
      </c>
      <c r="Q52" t="s">
        <v>407</v>
      </c>
    </row>
    <row r="53" spans="1:17" x14ac:dyDescent="0.35">
      <c r="A53">
        <v>1</v>
      </c>
      <c r="B53" t="s">
        <v>470</v>
      </c>
      <c r="C53" t="s">
        <v>507</v>
      </c>
      <c r="F53" t="s">
        <v>355</v>
      </c>
      <c r="G53" s="35">
        <v>1</v>
      </c>
      <c r="I53" s="44">
        <v>10000</v>
      </c>
      <c r="K53" s="44">
        <f>G53*I53</f>
        <v>10000</v>
      </c>
      <c r="M53" s="29">
        <v>24561</v>
      </c>
      <c r="O53" s="44">
        <f>G53*M53</f>
        <v>24561</v>
      </c>
      <c r="Q53" s="29">
        <f>AVERAGE(M53)</f>
        <v>24561</v>
      </c>
    </row>
    <row r="54" spans="1:17" x14ac:dyDescent="0.35">
      <c r="A54">
        <v>2</v>
      </c>
      <c r="B54" t="s">
        <v>829</v>
      </c>
      <c r="C54" t="s">
        <v>880</v>
      </c>
      <c r="F54" t="s">
        <v>355</v>
      </c>
      <c r="G54" s="35">
        <v>1</v>
      </c>
      <c r="I54" s="44">
        <v>8000</v>
      </c>
      <c r="K54" s="44">
        <f t="shared" ref="K54:K63" si="3">G54*I54</f>
        <v>8000</v>
      </c>
      <c r="M54" s="29">
        <v>35815</v>
      </c>
      <c r="O54" s="44">
        <f t="shared" ref="O54:O76" si="4">G54*M54</f>
        <v>35815</v>
      </c>
      <c r="Q54" s="29">
        <f t="shared" ref="Q54:Q76" si="5">AVERAGE(M54)</f>
        <v>35815</v>
      </c>
    </row>
    <row r="55" spans="1:17" x14ac:dyDescent="0.35">
      <c r="A55">
        <v>3</v>
      </c>
      <c r="B55" t="s">
        <v>415</v>
      </c>
      <c r="C55" t="s">
        <v>879</v>
      </c>
      <c r="F55" t="s">
        <v>355</v>
      </c>
      <c r="G55" s="35">
        <v>1</v>
      </c>
      <c r="I55" s="44">
        <v>3000</v>
      </c>
      <c r="K55" s="44">
        <f t="shared" si="3"/>
        <v>3000</v>
      </c>
      <c r="M55" s="29">
        <v>73634</v>
      </c>
      <c r="O55" s="44">
        <f t="shared" si="4"/>
        <v>73634</v>
      </c>
      <c r="Q55" s="29">
        <f t="shared" si="5"/>
        <v>73634</v>
      </c>
    </row>
    <row r="56" spans="1:17" x14ac:dyDescent="0.35">
      <c r="A56">
        <v>4</v>
      </c>
      <c r="B56" t="s">
        <v>830</v>
      </c>
      <c r="C56" t="s">
        <v>878</v>
      </c>
      <c r="F56" t="s">
        <v>355</v>
      </c>
      <c r="G56" s="35">
        <v>1</v>
      </c>
      <c r="I56" s="44">
        <v>38600</v>
      </c>
      <c r="K56" s="44">
        <f t="shared" si="3"/>
        <v>38600</v>
      </c>
      <c r="M56" s="29">
        <v>284410</v>
      </c>
      <c r="O56" s="44">
        <f t="shared" si="4"/>
        <v>284410</v>
      </c>
      <c r="Q56" s="29">
        <f t="shared" si="5"/>
        <v>284410</v>
      </c>
    </row>
    <row r="57" spans="1:17" x14ac:dyDescent="0.35">
      <c r="A57">
        <v>5</v>
      </c>
      <c r="B57" t="s">
        <v>831</v>
      </c>
      <c r="C57" t="s">
        <v>877</v>
      </c>
      <c r="F57" t="s">
        <v>355</v>
      </c>
      <c r="G57" s="35">
        <v>1</v>
      </c>
      <c r="I57" s="44">
        <v>10200</v>
      </c>
      <c r="K57" s="44">
        <f t="shared" si="3"/>
        <v>10200</v>
      </c>
      <c r="M57" s="29">
        <v>22108</v>
      </c>
      <c r="O57" s="44">
        <f t="shared" si="4"/>
        <v>22108</v>
      </c>
      <c r="Q57" s="29">
        <f t="shared" si="5"/>
        <v>22108</v>
      </c>
    </row>
    <row r="58" spans="1:17" x14ac:dyDescent="0.35">
      <c r="A58">
        <v>6</v>
      </c>
      <c r="B58" t="s">
        <v>832</v>
      </c>
      <c r="C58" t="s">
        <v>876</v>
      </c>
      <c r="F58" t="s">
        <v>355</v>
      </c>
      <c r="G58" s="35">
        <v>1</v>
      </c>
      <c r="I58" s="44">
        <v>8000</v>
      </c>
      <c r="K58" s="44">
        <f t="shared" si="3"/>
        <v>8000</v>
      </c>
      <c r="M58" s="29">
        <v>55823</v>
      </c>
      <c r="O58" s="44">
        <f t="shared" si="4"/>
        <v>55823</v>
      </c>
      <c r="Q58" s="29">
        <f t="shared" si="5"/>
        <v>55823</v>
      </c>
    </row>
    <row r="59" spans="1:17" x14ac:dyDescent="0.35">
      <c r="A59">
        <v>7</v>
      </c>
      <c r="B59" t="s">
        <v>833</v>
      </c>
      <c r="C59" t="s">
        <v>875</v>
      </c>
      <c r="F59" t="s">
        <v>355</v>
      </c>
      <c r="G59" s="35">
        <v>1</v>
      </c>
      <c r="I59" s="44">
        <v>6780</v>
      </c>
      <c r="K59" s="44">
        <f t="shared" si="3"/>
        <v>6780</v>
      </c>
      <c r="M59" s="29">
        <v>2948</v>
      </c>
      <c r="O59" s="44">
        <f t="shared" si="4"/>
        <v>2948</v>
      </c>
      <c r="Q59" s="29">
        <f t="shared" si="5"/>
        <v>2948</v>
      </c>
    </row>
    <row r="60" spans="1:17" x14ac:dyDescent="0.35">
      <c r="A60">
        <v>8</v>
      </c>
      <c r="B60" t="s">
        <v>834</v>
      </c>
      <c r="C60" t="s">
        <v>874</v>
      </c>
      <c r="F60" t="s">
        <v>355</v>
      </c>
      <c r="G60" s="35">
        <v>1</v>
      </c>
      <c r="I60" s="44">
        <v>10000</v>
      </c>
      <c r="K60" s="44">
        <f t="shared" si="3"/>
        <v>10000</v>
      </c>
      <c r="M60" s="29">
        <v>38297</v>
      </c>
      <c r="O60" s="44">
        <f t="shared" si="4"/>
        <v>38297</v>
      </c>
      <c r="Q60" s="29">
        <f t="shared" si="5"/>
        <v>38297</v>
      </c>
    </row>
    <row r="61" spans="1:17" x14ac:dyDescent="0.35">
      <c r="A61">
        <v>9</v>
      </c>
      <c r="B61" t="s">
        <v>836</v>
      </c>
      <c r="C61" t="s">
        <v>871</v>
      </c>
      <c r="F61" t="s">
        <v>357</v>
      </c>
      <c r="G61" s="35">
        <v>15</v>
      </c>
      <c r="I61" s="44">
        <v>500</v>
      </c>
      <c r="K61" s="44">
        <f t="shared" si="3"/>
        <v>7500</v>
      </c>
      <c r="M61" s="29">
        <v>125</v>
      </c>
      <c r="O61" s="44">
        <f t="shared" si="4"/>
        <v>1875</v>
      </c>
      <c r="Q61" s="29">
        <f t="shared" si="5"/>
        <v>125</v>
      </c>
    </row>
    <row r="62" spans="1:17" x14ac:dyDescent="0.35">
      <c r="A62">
        <v>10</v>
      </c>
      <c r="B62" t="s">
        <v>836</v>
      </c>
      <c r="C62" t="s">
        <v>870</v>
      </c>
      <c r="F62" t="s">
        <v>357</v>
      </c>
      <c r="G62" s="35">
        <v>95</v>
      </c>
      <c r="I62" s="44">
        <v>150</v>
      </c>
      <c r="K62" s="44">
        <f t="shared" si="3"/>
        <v>14250</v>
      </c>
      <c r="M62" s="29">
        <v>57</v>
      </c>
      <c r="O62" s="44">
        <f t="shared" si="4"/>
        <v>5415</v>
      </c>
      <c r="Q62" s="29">
        <f t="shared" si="5"/>
        <v>57</v>
      </c>
    </row>
    <row r="63" spans="1:17" x14ac:dyDescent="0.35">
      <c r="A63">
        <v>11</v>
      </c>
      <c r="B63" t="s">
        <v>837</v>
      </c>
      <c r="C63" t="s">
        <v>881</v>
      </c>
      <c r="F63" t="s">
        <v>355</v>
      </c>
      <c r="G63" s="35">
        <v>1</v>
      </c>
      <c r="I63" s="44">
        <v>6000</v>
      </c>
      <c r="K63" s="44">
        <f t="shared" si="3"/>
        <v>6000</v>
      </c>
      <c r="M63" s="29">
        <v>2801</v>
      </c>
      <c r="O63" s="44">
        <f t="shared" si="4"/>
        <v>2801</v>
      </c>
      <c r="Q63" s="29">
        <f t="shared" si="5"/>
        <v>2801</v>
      </c>
    </row>
    <row r="64" spans="1:17" x14ac:dyDescent="0.35">
      <c r="A64">
        <v>12</v>
      </c>
      <c r="B64" t="s">
        <v>839</v>
      </c>
      <c r="C64" t="s">
        <v>868</v>
      </c>
      <c r="F64" t="s">
        <v>356</v>
      </c>
      <c r="G64" s="35">
        <v>7500</v>
      </c>
      <c r="I64" s="44">
        <v>0.75</v>
      </c>
      <c r="K64" s="44">
        <f>G64*I64</f>
        <v>5625</v>
      </c>
      <c r="M64" s="29">
        <v>0.6</v>
      </c>
      <c r="O64" s="44">
        <f t="shared" si="4"/>
        <v>4500</v>
      </c>
      <c r="Q64" s="29">
        <f t="shared" si="5"/>
        <v>0.6</v>
      </c>
    </row>
    <row r="65" spans="1:17" x14ac:dyDescent="0.35">
      <c r="A65">
        <v>13</v>
      </c>
      <c r="B65" t="s">
        <v>841</v>
      </c>
      <c r="C65" t="s">
        <v>885</v>
      </c>
      <c r="F65" t="s">
        <v>356</v>
      </c>
      <c r="G65" s="35">
        <v>15200</v>
      </c>
      <c r="I65" s="44">
        <v>1.75</v>
      </c>
      <c r="K65" s="44">
        <f t="shared" ref="K65:K76" si="6">G65*I65</f>
        <v>26600</v>
      </c>
      <c r="M65" s="29">
        <v>2.2000000000000002</v>
      </c>
      <c r="O65" s="44">
        <f t="shared" si="4"/>
        <v>33440</v>
      </c>
      <c r="Q65" s="29">
        <f t="shared" si="5"/>
        <v>2.2000000000000002</v>
      </c>
    </row>
    <row r="66" spans="1:17" x14ac:dyDescent="0.35">
      <c r="A66">
        <v>14</v>
      </c>
      <c r="B66" t="s">
        <v>840</v>
      </c>
      <c r="C66" t="s">
        <v>865</v>
      </c>
      <c r="F66" t="s">
        <v>356</v>
      </c>
      <c r="G66" s="35">
        <v>9825</v>
      </c>
      <c r="I66" s="44">
        <v>1.95</v>
      </c>
      <c r="K66" s="44">
        <f t="shared" si="6"/>
        <v>19158.75</v>
      </c>
      <c r="M66" s="29">
        <v>2.9</v>
      </c>
      <c r="O66" s="44">
        <f t="shared" si="4"/>
        <v>28492.5</v>
      </c>
      <c r="Q66" s="29">
        <f t="shared" si="5"/>
        <v>2.9</v>
      </c>
    </row>
    <row r="67" spans="1:17" x14ac:dyDescent="0.35">
      <c r="A67">
        <v>15</v>
      </c>
      <c r="B67" t="s">
        <v>843</v>
      </c>
      <c r="C67" t="s">
        <v>863</v>
      </c>
      <c r="F67" t="s">
        <v>357</v>
      </c>
      <c r="G67" s="35">
        <v>1</v>
      </c>
      <c r="I67" s="44">
        <v>13000</v>
      </c>
      <c r="K67" s="44">
        <f t="shared" si="6"/>
        <v>13000</v>
      </c>
      <c r="M67" s="29">
        <v>19362</v>
      </c>
      <c r="O67" s="44">
        <f t="shared" si="4"/>
        <v>19362</v>
      </c>
      <c r="Q67" s="29">
        <f t="shared" si="5"/>
        <v>19362</v>
      </c>
    </row>
    <row r="68" spans="1:17" x14ac:dyDescent="0.35">
      <c r="A68">
        <v>16</v>
      </c>
      <c r="B68" t="s">
        <v>421</v>
      </c>
      <c r="C68" t="s">
        <v>862</v>
      </c>
      <c r="F68" t="s">
        <v>356</v>
      </c>
      <c r="G68" s="35">
        <v>11521</v>
      </c>
      <c r="I68" s="44">
        <v>9.5</v>
      </c>
      <c r="K68" s="44">
        <f t="shared" si="6"/>
        <v>109449.5</v>
      </c>
      <c r="M68" s="29">
        <v>9.4</v>
      </c>
      <c r="O68" s="44">
        <f t="shared" si="4"/>
        <v>108297.40000000001</v>
      </c>
      <c r="Q68" s="29">
        <f t="shared" si="5"/>
        <v>9.4</v>
      </c>
    </row>
    <row r="69" spans="1:17" x14ac:dyDescent="0.35">
      <c r="A69">
        <v>17</v>
      </c>
      <c r="B69" t="s">
        <v>422</v>
      </c>
      <c r="C69" t="s">
        <v>861</v>
      </c>
      <c r="F69" t="s">
        <v>356</v>
      </c>
      <c r="G69" s="35">
        <v>132</v>
      </c>
      <c r="I69" s="44">
        <v>15.75</v>
      </c>
      <c r="K69" s="44">
        <f t="shared" si="6"/>
        <v>2079</v>
      </c>
      <c r="M69" s="29">
        <v>15.5</v>
      </c>
      <c r="O69" s="44">
        <f t="shared" si="4"/>
        <v>2046</v>
      </c>
      <c r="Q69" s="29">
        <f t="shared" si="5"/>
        <v>15.5</v>
      </c>
    </row>
    <row r="70" spans="1:17" x14ac:dyDescent="0.35">
      <c r="A70">
        <v>18</v>
      </c>
      <c r="B70" t="s">
        <v>845</v>
      </c>
      <c r="C70" t="s">
        <v>858</v>
      </c>
      <c r="F70" t="s">
        <v>357</v>
      </c>
      <c r="G70" s="35">
        <v>4</v>
      </c>
      <c r="I70" s="44">
        <v>1000</v>
      </c>
      <c r="K70" s="44">
        <f t="shared" si="6"/>
        <v>4000</v>
      </c>
      <c r="M70" s="29">
        <v>2117</v>
      </c>
      <c r="O70" s="44">
        <f t="shared" si="4"/>
        <v>8468</v>
      </c>
      <c r="Q70" s="29">
        <f t="shared" si="5"/>
        <v>2117</v>
      </c>
    </row>
    <row r="71" spans="1:17" x14ac:dyDescent="0.35">
      <c r="A71">
        <v>19</v>
      </c>
      <c r="B71" t="s">
        <v>496</v>
      </c>
      <c r="C71" t="s">
        <v>857</v>
      </c>
      <c r="F71" t="s">
        <v>357</v>
      </c>
      <c r="G71" s="35">
        <v>145</v>
      </c>
      <c r="I71" s="44">
        <v>1300</v>
      </c>
      <c r="K71" s="44">
        <f t="shared" si="6"/>
        <v>188500</v>
      </c>
      <c r="M71" s="29">
        <v>2605</v>
      </c>
      <c r="O71" s="44">
        <f t="shared" si="4"/>
        <v>377725</v>
      </c>
      <c r="Q71" s="29">
        <f t="shared" si="5"/>
        <v>2605</v>
      </c>
    </row>
    <row r="72" spans="1:17" x14ac:dyDescent="0.35">
      <c r="A72">
        <v>20</v>
      </c>
      <c r="B72" t="s">
        <v>500</v>
      </c>
      <c r="C72" t="s">
        <v>854</v>
      </c>
      <c r="F72" t="s">
        <v>357</v>
      </c>
      <c r="G72" s="35">
        <v>3</v>
      </c>
      <c r="I72" s="44">
        <v>2500</v>
      </c>
      <c r="K72" s="44">
        <f t="shared" si="6"/>
        <v>7500</v>
      </c>
      <c r="M72" s="29">
        <v>7152</v>
      </c>
      <c r="O72" s="44">
        <f t="shared" si="4"/>
        <v>21456</v>
      </c>
      <c r="Q72" s="29">
        <f t="shared" si="5"/>
        <v>7152</v>
      </c>
    </row>
    <row r="73" spans="1:17" x14ac:dyDescent="0.35">
      <c r="A73">
        <v>21</v>
      </c>
      <c r="B73" t="s">
        <v>846</v>
      </c>
      <c r="C73" t="s">
        <v>853</v>
      </c>
      <c r="F73" t="s">
        <v>357</v>
      </c>
      <c r="G73" s="35">
        <v>2</v>
      </c>
      <c r="I73" s="44">
        <v>1500</v>
      </c>
      <c r="K73" s="44">
        <f t="shared" si="6"/>
        <v>3000</v>
      </c>
      <c r="M73" s="29">
        <v>7521</v>
      </c>
      <c r="O73" s="44">
        <f t="shared" si="4"/>
        <v>15042</v>
      </c>
      <c r="Q73" s="29">
        <f t="shared" si="5"/>
        <v>7521</v>
      </c>
    </row>
    <row r="74" spans="1:17" x14ac:dyDescent="0.35">
      <c r="A74">
        <v>22</v>
      </c>
      <c r="B74" t="s">
        <v>502</v>
      </c>
      <c r="C74" t="s">
        <v>884</v>
      </c>
      <c r="F74" t="s">
        <v>357</v>
      </c>
      <c r="G74" s="35">
        <v>30</v>
      </c>
      <c r="I74" s="44">
        <v>650</v>
      </c>
      <c r="K74" s="44">
        <f t="shared" si="6"/>
        <v>19500</v>
      </c>
      <c r="M74" s="29">
        <v>681</v>
      </c>
      <c r="O74" s="44">
        <f t="shared" si="4"/>
        <v>20430</v>
      </c>
      <c r="Q74" s="29">
        <f t="shared" si="5"/>
        <v>681</v>
      </c>
    </row>
    <row r="75" spans="1:17" x14ac:dyDescent="0.35">
      <c r="A75">
        <v>23</v>
      </c>
      <c r="B75" t="s">
        <v>491</v>
      </c>
      <c r="C75" t="s">
        <v>533</v>
      </c>
      <c r="F75" t="s">
        <v>359</v>
      </c>
      <c r="G75" s="35">
        <v>3825</v>
      </c>
      <c r="I75" s="44">
        <v>6.5</v>
      </c>
      <c r="K75" s="44">
        <f t="shared" si="6"/>
        <v>24862.5</v>
      </c>
      <c r="M75" s="29">
        <v>10.199999999999999</v>
      </c>
      <c r="O75" s="44">
        <f t="shared" si="4"/>
        <v>39015</v>
      </c>
      <c r="Q75" s="29">
        <f t="shared" si="5"/>
        <v>10.199999999999999</v>
      </c>
    </row>
    <row r="76" spans="1:17" x14ac:dyDescent="0.35">
      <c r="A76">
        <v>24</v>
      </c>
      <c r="B76" t="s">
        <v>429</v>
      </c>
      <c r="C76" t="s">
        <v>849</v>
      </c>
      <c r="F76" t="s">
        <v>360</v>
      </c>
      <c r="G76" s="35">
        <v>250</v>
      </c>
      <c r="I76" s="44">
        <v>12</v>
      </c>
      <c r="K76" s="44">
        <f t="shared" si="6"/>
        <v>3000</v>
      </c>
      <c r="M76" s="29">
        <v>37.6</v>
      </c>
      <c r="O76" s="44">
        <f t="shared" si="4"/>
        <v>9400</v>
      </c>
      <c r="Q76" s="29">
        <f t="shared" si="5"/>
        <v>37.6</v>
      </c>
    </row>
    <row r="77" spans="1:17" x14ac:dyDescent="0.35">
      <c r="G77" s="35"/>
      <c r="I77" s="44"/>
      <c r="K77" s="44"/>
      <c r="M77" s="29"/>
      <c r="O77" s="44"/>
      <c r="Q77" s="29"/>
    </row>
    <row r="78" spans="1:17" s="12" customFormat="1" x14ac:dyDescent="0.35">
      <c r="B78" s="12" t="s">
        <v>361</v>
      </c>
      <c r="K78" s="45">
        <f>SUM(K53:K76)</f>
        <v>548604.75</v>
      </c>
      <c r="O78" s="45">
        <f>SUM(O53:O76)</f>
        <v>1235360.8999999999</v>
      </c>
    </row>
  </sheetData>
  <pageMargins left="0.7" right="0.7" top="0.75" bottom="0.75" header="0.3" footer="0.3"/>
  <pageSetup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51A52-0976-4C82-B815-EE674E5E8729}">
  <dimension ref="A1:U26"/>
  <sheetViews>
    <sheetView workbookViewId="0"/>
  </sheetViews>
  <sheetFormatPr defaultRowHeight="14.5" x14ac:dyDescent="0.35"/>
  <cols>
    <col min="2" max="2" width="9.453125" bestFit="1" customWidth="1"/>
    <col min="5" max="5" width="45.54296875" bestFit="1" customWidth="1"/>
    <col min="8" max="8" width="17.453125" bestFit="1" customWidth="1"/>
    <col min="9" max="9" width="9.81640625" bestFit="1" customWidth="1"/>
    <col min="11" max="11" width="10.81640625" bestFit="1" customWidth="1"/>
    <col min="13" max="13" width="8.81640625" bestFit="1" customWidth="1"/>
    <col min="15" max="15" width="9.81640625" bestFit="1" customWidth="1"/>
    <col min="17" max="17" width="9.81640625" bestFit="1" customWidth="1"/>
    <col min="19" max="19" width="10.81640625" bestFit="1" customWidth="1"/>
    <col min="21" max="21" width="10.1796875" bestFit="1" customWidth="1"/>
  </cols>
  <sheetData>
    <row r="1" spans="1:21" x14ac:dyDescent="0.35">
      <c r="A1" t="s">
        <v>22</v>
      </c>
      <c r="B1" t="s">
        <v>73</v>
      </c>
      <c r="D1" t="s">
        <v>24</v>
      </c>
      <c r="E1" t="str">
        <f>VLOOKUP($B$1,[1]DATA!$A$2:$E$80,2)</f>
        <v>Campbell</v>
      </c>
    </row>
    <row r="2" spans="1:21" x14ac:dyDescent="0.35">
      <c r="A2" t="s">
        <v>25</v>
      </c>
      <c r="B2" t="str">
        <f>VLOOKUP($B$1,[1]DATA!$A$2:$E$80,3)</f>
        <v>Jacksboro</v>
      </c>
      <c r="D2" t="s">
        <v>26</v>
      </c>
      <c r="E2" t="str">
        <f>VLOOKUP($B$1,[1]DATA!$A$2:$E$80,5)</f>
        <v>East</v>
      </c>
    </row>
    <row r="3" spans="1:21" x14ac:dyDescent="0.35">
      <c r="A3" t="s">
        <v>27</v>
      </c>
      <c r="B3" t="str">
        <f>VLOOKUP($B$1,[1]DATA!$A$2:$E$80,4)</f>
        <v>Campbell County</v>
      </c>
    </row>
    <row r="5" spans="1:21" x14ac:dyDescent="0.35">
      <c r="A5" t="s">
        <v>28</v>
      </c>
      <c r="C5" t="s">
        <v>891</v>
      </c>
    </row>
    <row r="6" spans="1:21" x14ac:dyDescent="0.35">
      <c r="A6" t="s">
        <v>29</v>
      </c>
      <c r="B6" s="23" t="s">
        <v>911</v>
      </c>
    </row>
    <row r="7" spans="1:21" x14ac:dyDescent="0.35">
      <c r="A7" t="s">
        <v>30</v>
      </c>
      <c r="B7" s="55">
        <v>44508</v>
      </c>
    </row>
    <row r="9" spans="1:21" x14ac:dyDescent="0.35">
      <c r="I9" t="s">
        <v>405</v>
      </c>
      <c r="M9" t="s">
        <v>898</v>
      </c>
      <c r="Q9" t="s">
        <v>899</v>
      </c>
    </row>
    <row r="10" spans="1:21" x14ac:dyDescent="0.35">
      <c r="A10" t="s">
        <v>471</v>
      </c>
      <c r="C10" t="s">
        <v>557</v>
      </c>
      <c r="E10" t="s">
        <v>328</v>
      </c>
      <c r="G10" t="s">
        <v>33</v>
      </c>
      <c r="H10" t="s">
        <v>329</v>
      </c>
      <c r="I10" t="s">
        <v>39</v>
      </c>
      <c r="K10" t="s">
        <v>40</v>
      </c>
      <c r="M10" t="s">
        <v>39</v>
      </c>
      <c r="O10" t="s">
        <v>40</v>
      </c>
      <c r="Q10" t="s">
        <v>39</v>
      </c>
      <c r="S10" t="s">
        <v>40</v>
      </c>
      <c r="U10" t="s">
        <v>407</v>
      </c>
    </row>
    <row r="11" spans="1:21" x14ac:dyDescent="0.35">
      <c r="A11">
        <v>1</v>
      </c>
      <c r="C11" t="s">
        <v>365</v>
      </c>
      <c r="E11" t="s">
        <v>892</v>
      </c>
      <c r="G11" t="s">
        <v>355</v>
      </c>
      <c r="H11">
        <v>1</v>
      </c>
      <c r="I11" s="44">
        <v>1250</v>
      </c>
      <c r="J11" s="44"/>
      <c r="K11" s="44">
        <f>H11*I11</f>
        <v>1250</v>
      </c>
      <c r="L11" s="44"/>
      <c r="M11" s="44">
        <v>3000</v>
      </c>
      <c r="N11" s="44"/>
      <c r="O11" s="44">
        <f>H11*M11</f>
        <v>3000</v>
      </c>
      <c r="P11" s="44"/>
      <c r="Q11" s="44">
        <v>10000</v>
      </c>
      <c r="R11" s="44"/>
      <c r="S11" s="44">
        <f>H11*Q11</f>
        <v>10000</v>
      </c>
      <c r="T11" s="44"/>
      <c r="U11" s="44">
        <f>AVERAGE(M11,Q11)</f>
        <v>6500</v>
      </c>
    </row>
    <row r="12" spans="1:21" x14ac:dyDescent="0.35">
      <c r="A12">
        <v>2</v>
      </c>
      <c r="C12" t="s">
        <v>472</v>
      </c>
      <c r="E12" t="s">
        <v>893</v>
      </c>
      <c r="G12" t="s">
        <v>355</v>
      </c>
      <c r="H12">
        <v>1</v>
      </c>
      <c r="I12" s="44">
        <v>1000</v>
      </c>
      <c r="J12" s="44"/>
      <c r="K12" s="44">
        <f t="shared" ref="K12:K17" si="0">H12*I12</f>
        <v>1000</v>
      </c>
      <c r="L12" s="44"/>
      <c r="M12" s="44">
        <v>3700</v>
      </c>
      <c r="N12" s="44"/>
      <c r="O12" s="44">
        <f t="shared" ref="O12:O17" si="1">H12*M12</f>
        <v>3700</v>
      </c>
      <c r="P12" s="44"/>
      <c r="Q12" s="44">
        <v>5000</v>
      </c>
      <c r="R12" s="44"/>
      <c r="S12" s="44">
        <f t="shared" ref="S12:S17" si="2">H12*Q12</f>
        <v>5000</v>
      </c>
      <c r="T12" s="44"/>
      <c r="U12" s="44">
        <f t="shared" ref="U12:U17" si="3">AVERAGE(M12,Q12)</f>
        <v>4350</v>
      </c>
    </row>
    <row r="13" spans="1:21" x14ac:dyDescent="0.35">
      <c r="A13">
        <v>3</v>
      </c>
      <c r="C13" t="s">
        <v>563</v>
      </c>
      <c r="E13" t="s">
        <v>894</v>
      </c>
      <c r="G13" t="s">
        <v>357</v>
      </c>
      <c r="H13">
        <v>1</v>
      </c>
      <c r="I13" s="44">
        <v>1500</v>
      </c>
      <c r="J13" s="44"/>
      <c r="K13" s="44">
        <f t="shared" si="0"/>
        <v>1500</v>
      </c>
      <c r="L13" s="44"/>
      <c r="M13" s="44">
        <v>800</v>
      </c>
      <c r="N13" s="44"/>
      <c r="O13" s="44">
        <f t="shared" si="1"/>
        <v>800</v>
      </c>
      <c r="P13" s="44"/>
      <c r="Q13" s="44">
        <v>4500</v>
      </c>
      <c r="R13" s="44"/>
      <c r="S13" s="44">
        <f t="shared" si="2"/>
        <v>4500</v>
      </c>
      <c r="T13" s="44"/>
      <c r="U13" s="44">
        <f t="shared" si="3"/>
        <v>2650</v>
      </c>
    </row>
    <row r="14" spans="1:21" x14ac:dyDescent="0.35">
      <c r="A14">
        <v>4</v>
      </c>
      <c r="C14" t="s">
        <v>564</v>
      </c>
      <c r="E14" t="s">
        <v>895</v>
      </c>
      <c r="G14" t="s">
        <v>356</v>
      </c>
      <c r="H14">
        <v>2000</v>
      </c>
      <c r="I14" s="44">
        <v>3.25</v>
      </c>
      <c r="J14" s="44"/>
      <c r="K14" s="44">
        <f t="shared" si="0"/>
        <v>6500</v>
      </c>
      <c r="L14" s="44"/>
      <c r="M14" s="44">
        <v>3</v>
      </c>
      <c r="N14" s="44"/>
      <c r="O14" s="44">
        <f t="shared" si="1"/>
        <v>6000</v>
      </c>
      <c r="P14" s="44"/>
      <c r="Q14" s="44">
        <v>6</v>
      </c>
      <c r="R14" s="44"/>
      <c r="S14" s="44">
        <f t="shared" si="2"/>
        <v>12000</v>
      </c>
      <c r="T14" s="44"/>
      <c r="U14" s="44">
        <f t="shared" si="3"/>
        <v>4.5</v>
      </c>
    </row>
    <row r="15" spans="1:21" x14ac:dyDescent="0.35">
      <c r="A15">
        <v>5</v>
      </c>
      <c r="C15" t="s">
        <v>425</v>
      </c>
      <c r="E15" t="s">
        <v>694</v>
      </c>
      <c r="G15" t="s">
        <v>703</v>
      </c>
      <c r="H15">
        <v>4.5999999999999996</v>
      </c>
      <c r="I15" s="44">
        <v>6000</v>
      </c>
      <c r="J15" s="44"/>
      <c r="K15" s="44">
        <f t="shared" si="0"/>
        <v>27599.999999999996</v>
      </c>
      <c r="L15" s="44"/>
      <c r="M15" s="44">
        <v>9999.35</v>
      </c>
      <c r="N15" s="44"/>
      <c r="O15" s="44">
        <f t="shared" si="1"/>
        <v>45997.009999999995</v>
      </c>
      <c r="P15" s="44"/>
      <c r="Q15" s="44">
        <v>9000</v>
      </c>
      <c r="R15" s="44"/>
      <c r="S15" s="44">
        <f t="shared" si="2"/>
        <v>41400</v>
      </c>
      <c r="T15" s="44"/>
      <c r="U15" s="44">
        <f t="shared" si="3"/>
        <v>9499.6749999999993</v>
      </c>
    </row>
    <row r="16" spans="1:21" x14ac:dyDescent="0.35">
      <c r="A16">
        <v>6</v>
      </c>
      <c r="C16" t="s">
        <v>490</v>
      </c>
      <c r="E16" t="s">
        <v>896</v>
      </c>
      <c r="G16" t="s">
        <v>703</v>
      </c>
      <c r="H16">
        <v>4.5999999999999996</v>
      </c>
      <c r="I16" s="44">
        <v>1250</v>
      </c>
      <c r="J16" s="44"/>
      <c r="K16" s="44">
        <f t="shared" si="0"/>
        <v>5750</v>
      </c>
      <c r="L16" s="44"/>
      <c r="M16" s="44">
        <v>2173.91</v>
      </c>
      <c r="N16" s="44"/>
      <c r="O16" s="44">
        <f t="shared" si="1"/>
        <v>9999.985999999999</v>
      </c>
      <c r="P16" s="44"/>
      <c r="Q16" s="44">
        <v>4000</v>
      </c>
      <c r="R16" s="44"/>
      <c r="S16" s="44">
        <f t="shared" si="2"/>
        <v>18400</v>
      </c>
      <c r="T16" s="44"/>
      <c r="U16" s="44">
        <f t="shared" si="3"/>
        <v>3086.9549999999999</v>
      </c>
    </row>
    <row r="17" spans="1:21" x14ac:dyDescent="0.35">
      <c r="A17">
        <v>7</v>
      </c>
      <c r="C17" t="s">
        <v>429</v>
      </c>
      <c r="E17" t="s">
        <v>897</v>
      </c>
      <c r="G17" t="s">
        <v>360</v>
      </c>
      <c r="H17">
        <v>1900</v>
      </c>
      <c r="I17" s="44">
        <v>2.5</v>
      </c>
      <c r="J17" s="44"/>
      <c r="K17" s="44">
        <f t="shared" si="0"/>
        <v>4750</v>
      </c>
      <c r="L17" s="44"/>
      <c r="M17" s="44">
        <v>2.37</v>
      </c>
      <c r="N17" s="44"/>
      <c r="O17" s="44">
        <f t="shared" si="1"/>
        <v>4503</v>
      </c>
      <c r="P17" s="44"/>
      <c r="Q17" s="44">
        <v>5</v>
      </c>
      <c r="R17" s="44"/>
      <c r="S17" s="44">
        <f t="shared" si="2"/>
        <v>9500</v>
      </c>
      <c r="T17" s="44"/>
      <c r="U17" s="44">
        <f t="shared" si="3"/>
        <v>3.6850000000000001</v>
      </c>
    </row>
    <row r="18" spans="1:21" x14ac:dyDescent="0.35">
      <c r="I18" s="44"/>
      <c r="J18" s="44"/>
      <c r="K18" s="44"/>
      <c r="L18" s="44"/>
      <c r="M18" s="44"/>
      <c r="N18" s="44"/>
      <c r="O18" s="44"/>
      <c r="P18" s="44"/>
      <c r="Q18" s="44"/>
      <c r="R18" s="44"/>
      <c r="S18" s="44"/>
      <c r="T18" s="44"/>
      <c r="U18" s="44"/>
    </row>
    <row r="19" spans="1:21" s="12" customFormat="1" x14ac:dyDescent="0.35">
      <c r="A19" s="12" t="s">
        <v>40</v>
      </c>
      <c r="I19" s="45"/>
      <c r="J19" s="45"/>
      <c r="K19" s="45">
        <f>SUM(K11:K17)</f>
        <v>48350</v>
      </c>
      <c r="L19" s="45"/>
      <c r="M19" s="45"/>
      <c r="N19" s="45"/>
      <c r="O19" s="45">
        <f>SUM(O11:O17)</f>
        <v>73999.995999999999</v>
      </c>
      <c r="P19" s="45"/>
      <c r="Q19" s="45"/>
      <c r="R19" s="45"/>
      <c r="S19" s="45">
        <f>SUM(S11:S17)</f>
        <v>100800</v>
      </c>
      <c r="T19" s="45"/>
      <c r="U19" s="45"/>
    </row>
    <row r="22" spans="1:21" x14ac:dyDescent="0.35">
      <c r="B22" s="22" t="s">
        <v>900</v>
      </c>
      <c r="C22" s="22"/>
      <c r="I22" t="s">
        <v>405</v>
      </c>
      <c r="M22" t="s">
        <v>898</v>
      </c>
      <c r="Q22" t="s">
        <v>899</v>
      </c>
    </row>
    <row r="23" spans="1:21" x14ac:dyDescent="0.35">
      <c r="A23" t="s">
        <v>471</v>
      </c>
      <c r="C23" t="s">
        <v>557</v>
      </c>
      <c r="E23" t="s">
        <v>328</v>
      </c>
      <c r="G23" t="s">
        <v>33</v>
      </c>
      <c r="H23" t="s">
        <v>329</v>
      </c>
      <c r="I23" t="s">
        <v>39</v>
      </c>
      <c r="K23" t="s">
        <v>40</v>
      </c>
      <c r="M23" t="s">
        <v>39</v>
      </c>
      <c r="O23" t="s">
        <v>40</v>
      </c>
      <c r="Q23" t="s">
        <v>39</v>
      </c>
      <c r="S23" t="s">
        <v>40</v>
      </c>
      <c r="U23" t="s">
        <v>407</v>
      </c>
    </row>
    <row r="24" spans="1:21" x14ac:dyDescent="0.35">
      <c r="A24">
        <v>8</v>
      </c>
      <c r="C24" t="s">
        <v>365</v>
      </c>
      <c r="E24" t="s">
        <v>901</v>
      </c>
      <c r="G24" t="s">
        <v>356</v>
      </c>
      <c r="H24">
        <v>1360</v>
      </c>
      <c r="I24" s="44">
        <v>8</v>
      </c>
      <c r="J24" s="44"/>
      <c r="K24" s="44">
        <f>H24*I24</f>
        <v>10880</v>
      </c>
      <c r="L24" s="44"/>
      <c r="M24" s="44">
        <v>11.77</v>
      </c>
      <c r="N24" s="44"/>
      <c r="O24" s="44">
        <f>H24*M24</f>
        <v>16007.199999999999</v>
      </c>
      <c r="P24" s="44"/>
      <c r="Q24" s="44">
        <v>29</v>
      </c>
      <c r="R24" s="44"/>
      <c r="S24" s="44">
        <f>H24*Q24</f>
        <v>39440</v>
      </c>
      <c r="T24" s="44"/>
      <c r="U24" s="44">
        <f>AVERAGE(M24,Q24)</f>
        <v>20.384999999999998</v>
      </c>
    </row>
    <row r="25" spans="1:21" x14ac:dyDescent="0.35">
      <c r="I25" s="44"/>
      <c r="J25" s="44"/>
      <c r="K25" s="44"/>
      <c r="L25" s="44"/>
      <c r="M25" s="44"/>
      <c r="N25" s="44"/>
      <c r="O25" s="44"/>
      <c r="P25" s="44"/>
      <c r="Q25" s="44"/>
      <c r="R25" s="44"/>
      <c r="S25" s="44"/>
      <c r="T25" s="44"/>
      <c r="U25" s="44"/>
    </row>
    <row r="26" spans="1:21" s="12" customFormat="1" x14ac:dyDescent="0.35">
      <c r="A26" s="12" t="s">
        <v>1016</v>
      </c>
      <c r="K26" s="45">
        <f>K19+K24</f>
        <v>59230</v>
      </c>
      <c r="O26" s="45">
        <f>O19+O24</f>
        <v>90007.195999999996</v>
      </c>
      <c r="S26" s="45">
        <f>S19+S24</f>
        <v>140240</v>
      </c>
    </row>
  </sheetData>
  <pageMargins left="0.7" right="0.7" top="0.75" bottom="0.75" header="0.3" footer="0.3"/>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7732F-D655-44C7-988D-1E9040947DBF}">
  <dimension ref="A1:R29"/>
  <sheetViews>
    <sheetView workbookViewId="0">
      <selection activeCell="B29" sqref="A29:XFD29"/>
    </sheetView>
  </sheetViews>
  <sheetFormatPr defaultRowHeight="14.5" x14ac:dyDescent="0.35"/>
  <cols>
    <col min="1" max="1" width="14" customWidth="1"/>
    <col min="2" max="2" width="12.26953125" customWidth="1"/>
    <col min="3" max="3" width="27" bestFit="1" customWidth="1"/>
    <col min="6" max="6" width="14.453125" customWidth="1"/>
    <col min="10" max="10" width="17.54296875" bestFit="1" customWidth="1"/>
    <col min="11" max="11" width="18.54296875" bestFit="1" customWidth="1"/>
    <col min="12" max="12" width="11.453125" bestFit="1" customWidth="1"/>
    <col min="13" max="13" width="12.453125" bestFit="1" customWidth="1"/>
    <col min="14" max="14" width="21.453125" bestFit="1" customWidth="1"/>
    <col min="15" max="15" width="22.7265625" bestFit="1" customWidth="1"/>
    <col min="16" max="16" width="10.81640625" bestFit="1" customWidth="1"/>
    <col min="17" max="17" width="11.81640625" bestFit="1" customWidth="1"/>
    <col min="18" max="19" width="17.54296875" bestFit="1" customWidth="1"/>
  </cols>
  <sheetData>
    <row r="1" spans="1:18" ht="15.5" x14ac:dyDescent="0.35">
      <c r="A1" s="8" t="s">
        <v>22</v>
      </c>
      <c r="B1" t="s">
        <v>100</v>
      </c>
      <c r="D1" s="8" t="s">
        <v>24</v>
      </c>
      <c r="E1" t="str">
        <f>VLOOKUP($B$1,[1]DATA!$A$2:$E$80,2)</f>
        <v>Coffee</v>
      </c>
      <c r="G1" s="59"/>
      <c r="H1" s="59"/>
    </row>
    <row r="2" spans="1:18" ht="15.5" x14ac:dyDescent="0.35">
      <c r="A2" s="8" t="s">
        <v>25</v>
      </c>
      <c r="B2" t="str">
        <f>VLOOKUP($B$1,[1]DATA!$A$2:$E$80,3)</f>
        <v>Tullahoma</v>
      </c>
      <c r="D2" s="8" t="s">
        <v>26</v>
      </c>
      <c r="E2" t="str">
        <f>VLOOKUP($B$1,[1]DATA!$A$2:$E$80,5)</f>
        <v>Middle</v>
      </c>
      <c r="G2" s="59"/>
      <c r="H2" s="59"/>
    </row>
    <row r="3" spans="1:18" ht="15.5" x14ac:dyDescent="0.35">
      <c r="A3" s="8" t="s">
        <v>27</v>
      </c>
      <c r="B3" t="str">
        <f>VLOOKUP($B$1,[1]DATA!$A$2:$E$80,4)</f>
        <v>Tullahoma Regional/Wm Northern Field</v>
      </c>
      <c r="G3" s="59"/>
      <c r="H3" s="59"/>
    </row>
    <row r="4" spans="1:18" x14ac:dyDescent="0.35">
      <c r="G4" s="59"/>
      <c r="H4" s="59"/>
    </row>
    <row r="5" spans="1:18" ht="15.5" x14ac:dyDescent="0.35">
      <c r="A5" s="8" t="s">
        <v>28</v>
      </c>
      <c r="C5" t="s">
        <v>926</v>
      </c>
      <c r="G5" s="59"/>
      <c r="H5" s="59"/>
    </row>
    <row r="6" spans="1:18" ht="15.5" x14ac:dyDescent="0.35">
      <c r="A6" s="8" t="s">
        <v>29</v>
      </c>
      <c r="B6" s="23" t="s">
        <v>919</v>
      </c>
      <c r="G6" s="59"/>
      <c r="H6" s="59"/>
    </row>
    <row r="7" spans="1:18" ht="15.5" x14ac:dyDescent="0.35">
      <c r="A7" s="8" t="s">
        <v>30</v>
      </c>
      <c r="B7" s="57">
        <v>44461</v>
      </c>
      <c r="G7" s="59"/>
      <c r="H7" s="59"/>
    </row>
    <row r="8" spans="1:18" x14ac:dyDescent="0.35">
      <c r="F8" s="59"/>
      <c r="G8" s="59"/>
      <c r="J8" t="s">
        <v>963</v>
      </c>
      <c r="N8" t="s">
        <v>964</v>
      </c>
    </row>
    <row r="9" spans="1:18" ht="15.5" x14ac:dyDescent="0.35">
      <c r="A9" s="36" t="s">
        <v>631</v>
      </c>
      <c r="B9" t="s">
        <v>557</v>
      </c>
      <c r="D9" s="10" t="s">
        <v>328</v>
      </c>
      <c r="E9" s="10"/>
      <c r="F9" s="59"/>
      <c r="G9" s="59" t="s">
        <v>33</v>
      </c>
      <c r="H9" s="189" t="s">
        <v>329</v>
      </c>
      <c r="I9" s="189"/>
      <c r="J9" s="189" t="s">
        <v>39</v>
      </c>
      <c r="K9" s="189"/>
      <c r="L9" s="189" t="s">
        <v>40</v>
      </c>
      <c r="M9" s="189"/>
      <c r="N9" s="25" t="s">
        <v>39</v>
      </c>
      <c r="O9" s="189" t="s">
        <v>40</v>
      </c>
      <c r="P9" s="189"/>
      <c r="R9" t="s">
        <v>407</v>
      </c>
    </row>
    <row r="10" spans="1:18" x14ac:dyDescent="0.35">
      <c r="A10">
        <v>1</v>
      </c>
      <c r="B10" t="s">
        <v>632</v>
      </c>
      <c r="D10" t="s">
        <v>650</v>
      </c>
      <c r="F10" s="59"/>
      <c r="G10" s="59" t="s">
        <v>355</v>
      </c>
      <c r="H10">
        <v>1</v>
      </c>
      <c r="I10" s="13"/>
      <c r="J10" s="64">
        <v>25000</v>
      </c>
      <c r="K10" s="13"/>
      <c r="L10" s="31">
        <f>H10*J10</f>
        <v>25000</v>
      </c>
      <c r="M10" s="13"/>
      <c r="N10" s="19">
        <v>3920</v>
      </c>
      <c r="P10" s="19">
        <f>H10*N10</f>
        <v>3920</v>
      </c>
      <c r="R10" s="19">
        <f>AVERAGE(N10)</f>
        <v>3920</v>
      </c>
    </row>
    <row r="11" spans="1:18" x14ac:dyDescent="0.35">
      <c r="A11">
        <v>2</v>
      </c>
      <c r="B11" t="s">
        <v>633</v>
      </c>
      <c r="D11" t="s">
        <v>651</v>
      </c>
      <c r="F11" s="59"/>
      <c r="G11" s="59" t="s">
        <v>355</v>
      </c>
      <c r="H11">
        <v>1</v>
      </c>
      <c r="I11" s="14"/>
      <c r="J11" s="43">
        <v>3000</v>
      </c>
      <c r="K11" s="14"/>
      <c r="L11" s="31">
        <f t="shared" ref="L11:L27" si="0">H11*J11</f>
        <v>3000</v>
      </c>
      <c r="M11" s="14"/>
      <c r="N11" s="39">
        <v>3000</v>
      </c>
      <c r="P11" s="19">
        <f t="shared" ref="P11:P27" si="1">H11*N11</f>
        <v>3000</v>
      </c>
      <c r="R11" s="19">
        <f t="shared" ref="R11:R27" si="2">AVERAGE(N11)</f>
        <v>3000</v>
      </c>
    </row>
    <row r="12" spans="1:18" x14ac:dyDescent="0.35">
      <c r="A12">
        <v>3</v>
      </c>
      <c r="B12" t="s">
        <v>927</v>
      </c>
      <c r="D12" t="s">
        <v>960</v>
      </c>
      <c r="F12" s="59"/>
      <c r="G12" s="59" t="s">
        <v>355</v>
      </c>
      <c r="H12">
        <v>1</v>
      </c>
      <c r="J12" s="44">
        <v>3000</v>
      </c>
      <c r="L12" s="31">
        <f t="shared" si="0"/>
        <v>3000</v>
      </c>
      <c r="N12" s="19">
        <v>3000</v>
      </c>
      <c r="P12" s="19">
        <f t="shared" si="1"/>
        <v>3000</v>
      </c>
      <c r="R12" s="19">
        <f t="shared" si="2"/>
        <v>3000</v>
      </c>
    </row>
    <row r="13" spans="1:18" x14ac:dyDescent="0.35">
      <c r="A13">
        <v>4</v>
      </c>
      <c r="B13" t="s">
        <v>928</v>
      </c>
      <c r="D13" t="s">
        <v>779</v>
      </c>
      <c r="F13" s="59"/>
      <c r="G13" s="59" t="s">
        <v>355</v>
      </c>
      <c r="H13">
        <v>1</v>
      </c>
      <c r="J13" s="44">
        <v>4000</v>
      </c>
      <c r="L13" s="31">
        <f t="shared" si="0"/>
        <v>4000</v>
      </c>
      <c r="N13" s="19">
        <v>900</v>
      </c>
      <c r="P13" s="19">
        <f t="shared" si="1"/>
        <v>900</v>
      </c>
      <c r="R13" s="19">
        <f t="shared" si="2"/>
        <v>900</v>
      </c>
    </row>
    <row r="14" spans="1:18" x14ac:dyDescent="0.35">
      <c r="A14">
        <v>5</v>
      </c>
      <c r="B14" t="s">
        <v>929</v>
      </c>
      <c r="D14" t="s">
        <v>958</v>
      </c>
      <c r="F14" s="59"/>
      <c r="G14" s="59" t="s">
        <v>356</v>
      </c>
      <c r="H14">
        <v>1220</v>
      </c>
      <c r="J14" s="44">
        <v>6</v>
      </c>
      <c r="L14" s="31">
        <f t="shared" si="0"/>
        <v>7320</v>
      </c>
      <c r="N14" s="19">
        <v>2.35</v>
      </c>
      <c r="P14" s="19">
        <f t="shared" si="1"/>
        <v>2867</v>
      </c>
      <c r="R14" s="19">
        <f t="shared" si="2"/>
        <v>2.35</v>
      </c>
    </row>
    <row r="15" spans="1:18" x14ac:dyDescent="0.35">
      <c r="A15">
        <v>6</v>
      </c>
      <c r="B15" t="s">
        <v>930</v>
      </c>
      <c r="D15" t="s">
        <v>959</v>
      </c>
      <c r="F15" s="59"/>
      <c r="G15" s="60" t="s">
        <v>356</v>
      </c>
      <c r="H15" s="18">
        <v>60</v>
      </c>
      <c r="J15" s="44">
        <v>123.5</v>
      </c>
      <c r="L15" s="31">
        <f t="shared" si="0"/>
        <v>7410</v>
      </c>
      <c r="N15" s="19">
        <v>148</v>
      </c>
      <c r="P15" s="19">
        <f>H15*N15</f>
        <v>8880</v>
      </c>
      <c r="R15" s="19">
        <f t="shared" si="2"/>
        <v>148</v>
      </c>
    </row>
    <row r="16" spans="1:18" x14ac:dyDescent="0.35">
      <c r="A16">
        <v>7</v>
      </c>
      <c r="B16" t="s">
        <v>931</v>
      </c>
      <c r="D16" t="s">
        <v>957</v>
      </c>
      <c r="F16" s="59"/>
      <c r="G16" s="60" t="s">
        <v>356</v>
      </c>
      <c r="H16">
        <v>1500</v>
      </c>
      <c r="J16" s="44">
        <v>3</v>
      </c>
      <c r="L16" s="31">
        <f t="shared" si="0"/>
        <v>4500</v>
      </c>
      <c r="N16" s="19">
        <v>1.6</v>
      </c>
      <c r="P16" s="19">
        <f t="shared" si="1"/>
        <v>2400</v>
      </c>
      <c r="R16" s="19">
        <f t="shared" si="2"/>
        <v>1.6</v>
      </c>
    </row>
    <row r="17" spans="1:18" x14ac:dyDescent="0.35">
      <c r="A17">
        <v>8</v>
      </c>
      <c r="B17" t="s">
        <v>932</v>
      </c>
      <c r="D17" t="s">
        <v>956</v>
      </c>
      <c r="F17" s="59"/>
      <c r="G17" s="60" t="s">
        <v>356</v>
      </c>
      <c r="H17" s="18">
        <v>1500</v>
      </c>
      <c r="J17" s="44">
        <v>2</v>
      </c>
      <c r="L17" s="31">
        <f>H17*J17</f>
        <v>3000</v>
      </c>
      <c r="N17" s="19">
        <v>1.6</v>
      </c>
      <c r="P17" s="19">
        <f t="shared" si="1"/>
        <v>2400</v>
      </c>
      <c r="R17" s="19">
        <f t="shared" si="2"/>
        <v>1.6</v>
      </c>
    </row>
    <row r="18" spans="1:18" x14ac:dyDescent="0.35">
      <c r="A18">
        <v>9</v>
      </c>
      <c r="B18" t="s">
        <v>933</v>
      </c>
      <c r="D18" t="s">
        <v>955</v>
      </c>
      <c r="F18" s="59"/>
      <c r="G18" s="59" t="s">
        <v>357</v>
      </c>
      <c r="H18">
        <v>2</v>
      </c>
      <c r="J18" s="44">
        <v>175</v>
      </c>
      <c r="L18" s="31">
        <f t="shared" si="0"/>
        <v>350</v>
      </c>
      <c r="N18" s="19">
        <v>190</v>
      </c>
      <c r="P18" s="19">
        <f t="shared" si="1"/>
        <v>380</v>
      </c>
      <c r="R18" s="19">
        <f t="shared" si="2"/>
        <v>190</v>
      </c>
    </row>
    <row r="19" spans="1:18" x14ac:dyDescent="0.35">
      <c r="A19" s="51">
        <v>10</v>
      </c>
      <c r="B19" s="23" t="s">
        <v>934</v>
      </c>
      <c r="D19" t="s">
        <v>954</v>
      </c>
      <c r="F19" s="59"/>
      <c r="G19" s="60" t="s">
        <v>357</v>
      </c>
      <c r="H19" s="18">
        <v>3</v>
      </c>
      <c r="J19" s="44">
        <v>725</v>
      </c>
      <c r="L19" s="31">
        <f t="shared" si="0"/>
        <v>2175</v>
      </c>
      <c r="N19" s="19">
        <v>710</v>
      </c>
      <c r="P19" s="19">
        <f t="shared" si="1"/>
        <v>2130</v>
      </c>
      <c r="R19" s="19">
        <f t="shared" si="2"/>
        <v>710</v>
      </c>
    </row>
    <row r="20" spans="1:18" x14ac:dyDescent="0.35">
      <c r="A20">
        <v>11</v>
      </c>
      <c r="B20" s="23" t="s">
        <v>935</v>
      </c>
      <c r="D20" t="s">
        <v>953</v>
      </c>
      <c r="F20" s="59"/>
      <c r="G20" s="60" t="s">
        <v>357</v>
      </c>
      <c r="H20">
        <v>2</v>
      </c>
      <c r="J20" s="44">
        <v>725</v>
      </c>
      <c r="L20" s="31">
        <f t="shared" si="0"/>
        <v>1450</v>
      </c>
      <c r="N20" s="19">
        <v>775</v>
      </c>
      <c r="P20" s="19">
        <f t="shared" si="1"/>
        <v>1550</v>
      </c>
      <c r="R20" s="19">
        <f t="shared" si="2"/>
        <v>775</v>
      </c>
    </row>
    <row r="21" spans="1:18" x14ac:dyDescent="0.35">
      <c r="A21">
        <v>12</v>
      </c>
      <c r="B21" s="23" t="s">
        <v>936</v>
      </c>
      <c r="D21" t="s">
        <v>952</v>
      </c>
      <c r="G21" s="60" t="s">
        <v>357</v>
      </c>
      <c r="H21" s="18">
        <v>8</v>
      </c>
      <c r="J21" s="44">
        <v>725</v>
      </c>
      <c r="L21" s="31">
        <f t="shared" si="0"/>
        <v>5800</v>
      </c>
      <c r="N21" s="19">
        <v>710</v>
      </c>
      <c r="P21" s="19">
        <f t="shared" si="1"/>
        <v>5680</v>
      </c>
      <c r="R21" s="19">
        <f t="shared" si="2"/>
        <v>710</v>
      </c>
    </row>
    <row r="22" spans="1:18" x14ac:dyDescent="0.35">
      <c r="A22">
        <v>13</v>
      </c>
      <c r="B22" s="23" t="s">
        <v>937</v>
      </c>
      <c r="D22" t="s">
        <v>951</v>
      </c>
      <c r="G22" s="60" t="s">
        <v>357</v>
      </c>
      <c r="H22">
        <v>2</v>
      </c>
      <c r="J22" s="44">
        <v>100</v>
      </c>
      <c r="L22" s="31">
        <f t="shared" si="0"/>
        <v>200</v>
      </c>
      <c r="N22" s="19">
        <v>100</v>
      </c>
      <c r="P22" s="19">
        <f t="shared" si="1"/>
        <v>200</v>
      </c>
      <c r="R22" s="19">
        <f t="shared" si="2"/>
        <v>100</v>
      </c>
    </row>
    <row r="23" spans="1:18" x14ac:dyDescent="0.35">
      <c r="A23">
        <v>14</v>
      </c>
      <c r="B23" s="23" t="s">
        <v>938</v>
      </c>
      <c r="D23" s="62" t="s">
        <v>950</v>
      </c>
      <c r="G23" s="60" t="s">
        <v>357</v>
      </c>
      <c r="H23" s="18">
        <v>6</v>
      </c>
      <c r="J23" s="44">
        <v>100</v>
      </c>
      <c r="L23" s="31">
        <f t="shared" si="0"/>
        <v>600</v>
      </c>
      <c r="N23" s="19">
        <v>85</v>
      </c>
      <c r="P23" s="19">
        <f t="shared" si="1"/>
        <v>510</v>
      </c>
      <c r="R23" s="19">
        <f t="shared" si="2"/>
        <v>85</v>
      </c>
    </row>
    <row r="24" spans="1:18" x14ac:dyDescent="0.35">
      <c r="A24">
        <v>15</v>
      </c>
      <c r="B24" s="23" t="s">
        <v>939</v>
      </c>
      <c r="D24" s="23" t="s">
        <v>949</v>
      </c>
      <c r="G24" s="60" t="s">
        <v>357</v>
      </c>
      <c r="H24">
        <v>6</v>
      </c>
      <c r="J24" s="44">
        <v>100</v>
      </c>
      <c r="L24" s="31">
        <f t="shared" si="0"/>
        <v>600</v>
      </c>
      <c r="N24" s="19">
        <v>40</v>
      </c>
      <c r="P24" s="19">
        <f t="shared" si="1"/>
        <v>240</v>
      </c>
      <c r="R24" s="19">
        <f t="shared" si="2"/>
        <v>40</v>
      </c>
    </row>
    <row r="25" spans="1:18" x14ac:dyDescent="0.35">
      <c r="A25">
        <v>16</v>
      </c>
      <c r="B25" s="23" t="s">
        <v>940</v>
      </c>
      <c r="D25" t="s">
        <v>943</v>
      </c>
      <c r="G25" s="60" t="s">
        <v>357</v>
      </c>
      <c r="H25" s="18">
        <v>13</v>
      </c>
      <c r="J25" s="44">
        <v>250</v>
      </c>
      <c r="L25" s="31">
        <f t="shared" si="0"/>
        <v>3250</v>
      </c>
      <c r="N25" s="19">
        <v>1230</v>
      </c>
      <c r="P25" s="19">
        <f t="shared" si="1"/>
        <v>15990</v>
      </c>
      <c r="R25" s="19">
        <f t="shared" si="2"/>
        <v>1230</v>
      </c>
    </row>
    <row r="26" spans="1:18" x14ac:dyDescent="0.35">
      <c r="A26">
        <v>17</v>
      </c>
      <c r="B26" s="23" t="s">
        <v>941</v>
      </c>
      <c r="D26" t="s">
        <v>942</v>
      </c>
      <c r="G26" s="59" t="s">
        <v>355</v>
      </c>
      <c r="H26">
        <v>1</v>
      </c>
      <c r="J26" s="44">
        <v>5000</v>
      </c>
      <c r="L26" s="31">
        <f t="shared" si="0"/>
        <v>5000</v>
      </c>
      <c r="N26" s="19">
        <v>1260</v>
      </c>
      <c r="P26" s="19">
        <f t="shared" si="1"/>
        <v>1260</v>
      </c>
      <c r="R26" s="19">
        <f t="shared" si="2"/>
        <v>1260</v>
      </c>
    </row>
    <row r="27" spans="1:18" x14ac:dyDescent="0.35">
      <c r="A27">
        <v>18</v>
      </c>
      <c r="B27" t="s">
        <v>649</v>
      </c>
      <c r="D27" t="s">
        <v>667</v>
      </c>
      <c r="G27" s="59" t="s">
        <v>606</v>
      </c>
      <c r="H27" s="63" t="s">
        <v>961</v>
      </c>
      <c r="J27" s="65" t="s">
        <v>962</v>
      </c>
      <c r="L27" s="31">
        <f t="shared" si="0"/>
        <v>3000</v>
      </c>
      <c r="N27" s="19">
        <v>4112</v>
      </c>
      <c r="P27" s="19">
        <f t="shared" si="1"/>
        <v>3084</v>
      </c>
      <c r="R27" s="19">
        <f t="shared" si="2"/>
        <v>4112</v>
      </c>
    </row>
    <row r="29" spans="1:18" s="12" customFormat="1" x14ac:dyDescent="0.35">
      <c r="A29" s="12" t="s">
        <v>40</v>
      </c>
      <c r="L29" s="47">
        <f>SUM(L10:L27)</f>
        <v>79655</v>
      </c>
      <c r="P29" s="47">
        <f>SUM(P10:P27)</f>
        <v>58391</v>
      </c>
    </row>
  </sheetData>
  <mergeCells count="4">
    <mergeCell ref="H9:I9"/>
    <mergeCell ref="J9:K9"/>
    <mergeCell ref="L9:M9"/>
    <mergeCell ref="O9:P9"/>
  </mergeCells>
  <phoneticPr fontId="7" type="noConversion"/>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B0DE-2BCD-4859-B5D8-672A3AC30948}">
  <dimension ref="A1:Y32"/>
  <sheetViews>
    <sheetView zoomScale="60" zoomScaleNormal="60" workbookViewId="0">
      <selection activeCell="A25" sqref="A25:XFD25"/>
    </sheetView>
  </sheetViews>
  <sheetFormatPr defaultColWidth="9.1796875" defaultRowHeight="14.5" x14ac:dyDescent="0.35"/>
  <cols>
    <col min="1" max="1" width="9.1796875" style="23"/>
    <col min="2" max="2" width="10.7265625" style="23" bestFit="1" customWidth="1"/>
    <col min="3" max="4" width="9.1796875" style="23"/>
    <col min="5" max="5" width="85.54296875" style="23" bestFit="1" customWidth="1"/>
    <col min="6" max="7" width="9.1796875" style="23"/>
    <col min="8" max="8" width="18.26953125" style="23" bestFit="1" customWidth="1"/>
    <col min="9" max="9" width="11.54296875" style="23" bestFit="1" customWidth="1"/>
    <col min="10" max="10" width="10.453125" style="23" customWidth="1"/>
    <col min="11" max="11" width="12.54296875" style="23" customWidth="1"/>
    <col min="12" max="12" width="8.1796875" style="23" customWidth="1"/>
    <col min="13" max="13" width="12.1796875" style="23" customWidth="1"/>
    <col min="14" max="14" width="9.1796875" style="23"/>
    <col min="15" max="15" width="11.54296875" style="23" bestFit="1" customWidth="1"/>
    <col min="16" max="16" width="12" style="23" customWidth="1"/>
    <col min="17" max="17" width="10.26953125" style="23" customWidth="1"/>
    <col min="18" max="18" width="9.1796875" style="23"/>
    <col min="19" max="19" width="11.54296875" style="23" bestFit="1" customWidth="1"/>
    <col min="20" max="20" width="9.1796875" style="23"/>
    <col min="21" max="21" width="11" style="23" customWidth="1"/>
    <col min="22" max="22" width="9.1796875" style="23"/>
    <col min="23" max="23" width="11.54296875" style="23" bestFit="1" customWidth="1"/>
    <col min="24" max="24" width="9.1796875" style="23"/>
    <col min="25" max="25" width="17.54296875" style="23" bestFit="1" customWidth="1"/>
    <col min="26" max="16384" width="9.1796875" style="23"/>
  </cols>
  <sheetData>
    <row r="1" spans="1:25" ht="15.5" x14ac:dyDescent="0.35">
      <c r="A1" s="67" t="s">
        <v>22</v>
      </c>
      <c r="B1" s="23" t="s">
        <v>86</v>
      </c>
      <c r="D1" s="67" t="s">
        <v>24</v>
      </c>
      <c r="E1" s="23" t="str">
        <f>VLOOKUP($B$1,[1]DATA!$A$2:$E$80,2)</f>
        <v>Madison</v>
      </c>
      <c r="G1" s="68"/>
      <c r="H1" s="68"/>
    </row>
    <row r="2" spans="1:25" ht="15.5" x14ac:dyDescent="0.35">
      <c r="A2" s="67" t="s">
        <v>25</v>
      </c>
      <c r="B2" s="23" t="str">
        <f>VLOOKUP($B$1,[1]DATA!$A$2:$E$80,3)</f>
        <v>Jackson</v>
      </c>
      <c r="D2" s="67" t="s">
        <v>26</v>
      </c>
      <c r="E2" s="23" t="str">
        <f>VLOOKUP($B$1,[1]DATA!$A$2:$E$80,5)</f>
        <v>West</v>
      </c>
      <c r="G2" s="68"/>
      <c r="H2" s="68"/>
    </row>
    <row r="3" spans="1:25" ht="15.5" x14ac:dyDescent="0.35">
      <c r="A3" s="67" t="s">
        <v>27</v>
      </c>
      <c r="B3" s="23" t="str">
        <f>VLOOKUP($B$1,[1]DATA!$A$2:$E$80,4)</f>
        <v>McKellar-Sipes Regional</v>
      </c>
      <c r="G3" s="68"/>
      <c r="H3" s="68"/>
    </row>
    <row r="4" spans="1:25" x14ac:dyDescent="0.35">
      <c r="G4" s="68"/>
      <c r="H4" s="68"/>
    </row>
    <row r="5" spans="1:25" ht="15.5" x14ac:dyDescent="0.35">
      <c r="A5" s="67" t="s">
        <v>28</v>
      </c>
      <c r="C5" s="23" t="s">
        <v>944</v>
      </c>
      <c r="G5" s="68"/>
      <c r="H5" s="68"/>
    </row>
    <row r="6" spans="1:25" ht="15.5" x14ac:dyDescent="0.35">
      <c r="A6" s="67" t="s">
        <v>29</v>
      </c>
      <c r="B6" s="82" t="s">
        <v>945</v>
      </c>
      <c r="G6" s="68"/>
      <c r="H6" s="68"/>
    </row>
    <row r="7" spans="1:25" ht="15.5" x14ac:dyDescent="0.35">
      <c r="A7" s="67" t="s">
        <v>30</v>
      </c>
      <c r="B7" s="57">
        <v>44187</v>
      </c>
      <c r="G7" s="68"/>
      <c r="H7" s="68"/>
    </row>
    <row r="8" spans="1:25" x14ac:dyDescent="0.35">
      <c r="G8" s="68"/>
      <c r="H8" s="68"/>
    </row>
    <row r="9" spans="1:25" x14ac:dyDescent="0.35">
      <c r="A9" s="69"/>
      <c r="B9" s="69"/>
      <c r="C9" s="69"/>
      <c r="D9" s="68"/>
      <c r="E9" s="68"/>
      <c r="F9" s="200"/>
      <c r="G9" s="200"/>
      <c r="H9" s="200" t="s">
        <v>405</v>
      </c>
      <c r="I9" s="200" t="s">
        <v>678</v>
      </c>
      <c r="J9" s="80"/>
      <c r="K9" s="80"/>
      <c r="M9" s="80" t="s">
        <v>965</v>
      </c>
      <c r="N9" s="80"/>
      <c r="P9" s="80"/>
      <c r="Q9" s="80" t="s">
        <v>966</v>
      </c>
      <c r="R9" s="70"/>
      <c r="T9" s="80"/>
      <c r="U9" s="80" t="s">
        <v>967</v>
      </c>
      <c r="V9" s="70"/>
    </row>
    <row r="10" spans="1:25" x14ac:dyDescent="0.35">
      <c r="A10" s="23" t="s">
        <v>471</v>
      </c>
      <c r="C10" s="23" t="s">
        <v>557</v>
      </c>
      <c r="E10" s="23" t="s">
        <v>328</v>
      </c>
      <c r="G10" s="68" t="s">
        <v>33</v>
      </c>
      <c r="H10" s="68" t="s">
        <v>329</v>
      </c>
      <c r="I10" s="71" t="s">
        <v>39</v>
      </c>
      <c r="J10" s="71"/>
      <c r="K10" s="72" t="s">
        <v>40</v>
      </c>
      <c r="L10" s="71"/>
      <c r="M10" s="71" t="s">
        <v>39</v>
      </c>
      <c r="N10" s="71"/>
      <c r="O10" s="23" t="s">
        <v>40</v>
      </c>
      <c r="P10" s="71"/>
      <c r="Q10" s="71" t="s">
        <v>39</v>
      </c>
      <c r="R10" s="71"/>
      <c r="S10" s="23" t="s">
        <v>40</v>
      </c>
      <c r="T10" s="71"/>
      <c r="U10" s="71" t="s">
        <v>39</v>
      </c>
      <c r="V10" s="71"/>
      <c r="W10" s="23" t="s">
        <v>40</v>
      </c>
      <c r="Y10" s="23" t="s">
        <v>407</v>
      </c>
    </row>
    <row r="11" spans="1:25" x14ac:dyDescent="0.35">
      <c r="A11" s="23">
        <v>1</v>
      </c>
      <c r="C11" s="23" t="s">
        <v>418</v>
      </c>
      <c r="E11" s="23" t="s">
        <v>444</v>
      </c>
      <c r="G11" s="69" t="s">
        <v>355</v>
      </c>
      <c r="H11" s="73">
        <v>1</v>
      </c>
      <c r="I11" s="74">
        <v>6000</v>
      </c>
      <c r="J11" s="74"/>
      <c r="K11" s="75">
        <f>H11*I11</f>
        <v>6000</v>
      </c>
      <c r="L11" s="74"/>
      <c r="M11" s="75">
        <v>2202</v>
      </c>
      <c r="N11" s="74"/>
      <c r="O11" s="76">
        <f>H11*M11</f>
        <v>2202</v>
      </c>
      <c r="P11" s="74"/>
      <c r="Q11" s="75">
        <v>6800</v>
      </c>
      <c r="R11" s="74"/>
      <c r="S11" s="76">
        <f>H11*Q11</f>
        <v>6800</v>
      </c>
      <c r="T11" s="74"/>
      <c r="U11" s="75">
        <v>8075</v>
      </c>
      <c r="V11" s="74"/>
      <c r="W11" s="76">
        <f>H11*U11</f>
        <v>8075</v>
      </c>
      <c r="X11" s="76"/>
      <c r="Y11" s="77">
        <f>AVERAGE(M11,Q11,U11)</f>
        <v>5692.333333333333</v>
      </c>
    </row>
    <row r="12" spans="1:25" x14ac:dyDescent="0.35">
      <c r="A12" s="23">
        <v>2</v>
      </c>
      <c r="C12" s="23" t="s">
        <v>718</v>
      </c>
      <c r="E12" s="23" t="s">
        <v>731</v>
      </c>
      <c r="G12" s="23" t="s">
        <v>355</v>
      </c>
      <c r="H12" s="73">
        <v>1</v>
      </c>
      <c r="I12" s="74">
        <v>2500</v>
      </c>
      <c r="K12" s="75">
        <f t="shared" ref="K12:K22" si="0">H12*I12</f>
        <v>2500</v>
      </c>
      <c r="M12" s="77">
        <v>1809</v>
      </c>
      <c r="O12" s="76">
        <f t="shared" ref="O12:O23" si="1">H12*M12</f>
        <v>1809</v>
      </c>
      <c r="Q12" s="77">
        <v>4500</v>
      </c>
      <c r="S12" s="76">
        <f t="shared" ref="S12:S23" si="2">H12*Q12</f>
        <v>4500</v>
      </c>
      <c r="U12" s="77">
        <v>1400</v>
      </c>
      <c r="W12" s="76">
        <f t="shared" ref="W12:W23" si="3">H12*U12</f>
        <v>1400</v>
      </c>
      <c r="X12" s="76"/>
      <c r="Y12" s="77">
        <f t="shared" ref="Y12:Y23" si="4">AVERAGE(M12,Q12,U12)</f>
        <v>2569.6666666666665</v>
      </c>
    </row>
    <row r="13" spans="1:25" x14ac:dyDescent="0.35">
      <c r="A13" s="23">
        <v>3</v>
      </c>
      <c r="C13" s="23" t="s">
        <v>718</v>
      </c>
      <c r="E13" s="23" t="s">
        <v>978</v>
      </c>
      <c r="G13" s="23" t="s">
        <v>355</v>
      </c>
      <c r="H13" s="73">
        <v>1</v>
      </c>
      <c r="I13" s="74">
        <v>1000</v>
      </c>
      <c r="K13" s="75">
        <f t="shared" si="0"/>
        <v>1000</v>
      </c>
      <c r="M13" s="77">
        <v>2847</v>
      </c>
      <c r="O13" s="76">
        <f t="shared" si="1"/>
        <v>2847</v>
      </c>
      <c r="Q13" s="77">
        <v>2433.3200000000002</v>
      </c>
      <c r="S13" s="76">
        <f t="shared" si="2"/>
        <v>2433.3200000000002</v>
      </c>
      <c r="U13" s="77">
        <v>720</v>
      </c>
      <c r="W13" s="76">
        <f t="shared" si="3"/>
        <v>720</v>
      </c>
      <c r="X13" s="76"/>
      <c r="Y13" s="77">
        <f t="shared" si="4"/>
        <v>2000.1066666666666</v>
      </c>
    </row>
    <row r="14" spans="1:25" x14ac:dyDescent="0.35">
      <c r="A14" s="23">
        <v>4</v>
      </c>
      <c r="C14" s="23" t="s">
        <v>968</v>
      </c>
      <c r="E14" s="23" t="s">
        <v>979</v>
      </c>
      <c r="G14" s="23" t="s">
        <v>357</v>
      </c>
      <c r="H14" s="73">
        <v>1</v>
      </c>
      <c r="I14" s="74">
        <v>1200</v>
      </c>
      <c r="K14" s="75">
        <f t="shared" si="0"/>
        <v>1200</v>
      </c>
      <c r="M14" s="77">
        <v>1107</v>
      </c>
      <c r="O14" s="76">
        <f t="shared" si="1"/>
        <v>1107</v>
      </c>
      <c r="Q14" s="77">
        <v>866.36</v>
      </c>
      <c r="S14" s="76">
        <f t="shared" si="2"/>
        <v>866.36</v>
      </c>
      <c r="U14" s="77">
        <v>2040</v>
      </c>
      <c r="W14" s="76">
        <f t="shared" si="3"/>
        <v>2040</v>
      </c>
      <c r="X14" s="76"/>
      <c r="Y14" s="77">
        <f t="shared" si="4"/>
        <v>1337.7866666666666</v>
      </c>
    </row>
    <row r="15" spans="1:25" x14ac:dyDescent="0.35">
      <c r="A15" s="23">
        <v>6</v>
      </c>
      <c r="C15" s="23" t="s">
        <v>969</v>
      </c>
      <c r="E15" s="23" t="s">
        <v>980</v>
      </c>
      <c r="G15" s="23" t="s">
        <v>357</v>
      </c>
      <c r="H15" s="73">
        <v>1</v>
      </c>
      <c r="I15" s="74">
        <v>1200</v>
      </c>
      <c r="K15" s="75">
        <f t="shared" si="0"/>
        <v>1200</v>
      </c>
      <c r="M15" s="77">
        <v>1107</v>
      </c>
      <c r="O15" s="76">
        <f t="shared" si="1"/>
        <v>1107</v>
      </c>
      <c r="Q15" s="77">
        <v>866.36</v>
      </c>
      <c r="S15" s="76">
        <f t="shared" si="2"/>
        <v>866.36</v>
      </c>
      <c r="U15" s="77">
        <v>2040</v>
      </c>
      <c r="W15" s="76">
        <f t="shared" si="3"/>
        <v>2040</v>
      </c>
      <c r="X15" s="76"/>
      <c r="Y15" s="77">
        <f t="shared" si="4"/>
        <v>1337.7866666666666</v>
      </c>
    </row>
    <row r="16" spans="1:25" x14ac:dyDescent="0.35">
      <c r="A16" s="23">
        <v>7</v>
      </c>
      <c r="C16" s="23" t="s">
        <v>970</v>
      </c>
      <c r="E16" s="23" t="s">
        <v>981</v>
      </c>
      <c r="G16" s="23" t="s">
        <v>357</v>
      </c>
      <c r="H16" s="73">
        <v>5</v>
      </c>
      <c r="I16" s="74">
        <v>2200</v>
      </c>
      <c r="K16" s="75">
        <f t="shared" si="0"/>
        <v>11000</v>
      </c>
      <c r="M16" s="77">
        <v>2472</v>
      </c>
      <c r="O16" s="76">
        <f t="shared" si="1"/>
        <v>12360</v>
      </c>
      <c r="Q16" s="77">
        <v>1982.17</v>
      </c>
      <c r="S16" s="76">
        <f t="shared" si="2"/>
        <v>9910.85</v>
      </c>
      <c r="U16" s="77">
        <v>2040</v>
      </c>
      <c r="W16" s="76">
        <f t="shared" si="3"/>
        <v>10200</v>
      </c>
      <c r="X16" s="76"/>
      <c r="Y16" s="77">
        <f t="shared" si="4"/>
        <v>2164.7233333333334</v>
      </c>
    </row>
    <row r="17" spans="1:25" x14ac:dyDescent="0.35">
      <c r="A17" s="23">
        <v>8</v>
      </c>
      <c r="C17" s="23" t="s">
        <v>971</v>
      </c>
      <c r="E17" s="23" t="s">
        <v>982</v>
      </c>
      <c r="G17" s="23" t="s">
        <v>357</v>
      </c>
      <c r="H17" s="73">
        <v>3</v>
      </c>
      <c r="I17" s="74">
        <v>2200</v>
      </c>
      <c r="K17" s="75">
        <f t="shared" si="0"/>
        <v>6600</v>
      </c>
      <c r="M17" s="77">
        <v>1370</v>
      </c>
      <c r="O17" s="76">
        <f t="shared" si="1"/>
        <v>4110</v>
      </c>
      <c r="Q17" s="77">
        <v>1008.14</v>
      </c>
      <c r="S17" s="76">
        <f t="shared" si="2"/>
        <v>3024.42</v>
      </c>
      <c r="U17" s="77">
        <v>6370</v>
      </c>
      <c r="W17" s="76">
        <f t="shared" si="3"/>
        <v>19110</v>
      </c>
      <c r="X17" s="76"/>
      <c r="Y17" s="77">
        <f t="shared" si="4"/>
        <v>2916.0466666666666</v>
      </c>
    </row>
    <row r="18" spans="1:25" x14ac:dyDescent="0.35">
      <c r="A18" s="23">
        <v>9</v>
      </c>
      <c r="C18" s="23" t="s">
        <v>972</v>
      </c>
      <c r="E18" s="23" t="s">
        <v>983</v>
      </c>
      <c r="G18" s="23" t="s">
        <v>357</v>
      </c>
      <c r="H18" s="73">
        <v>1</v>
      </c>
      <c r="I18" s="74">
        <v>1200</v>
      </c>
      <c r="K18" s="75">
        <f t="shared" si="0"/>
        <v>1200</v>
      </c>
      <c r="M18" s="77">
        <v>1095</v>
      </c>
      <c r="O18" s="76">
        <f t="shared" si="1"/>
        <v>1095</v>
      </c>
      <c r="Q18" s="77">
        <v>831.47</v>
      </c>
      <c r="S18" s="76">
        <f t="shared" si="2"/>
        <v>831.47</v>
      </c>
      <c r="U18" s="77">
        <v>2200</v>
      </c>
      <c r="W18" s="76">
        <f t="shared" si="3"/>
        <v>2200</v>
      </c>
      <c r="X18" s="76"/>
      <c r="Y18" s="77">
        <f t="shared" si="4"/>
        <v>1375.49</v>
      </c>
    </row>
    <row r="19" spans="1:25" x14ac:dyDescent="0.35">
      <c r="A19" s="23">
        <v>10</v>
      </c>
      <c r="C19" s="23" t="s">
        <v>973</v>
      </c>
      <c r="E19" s="23" t="s">
        <v>984</v>
      </c>
      <c r="G19" s="23" t="s">
        <v>357</v>
      </c>
      <c r="H19" s="73">
        <v>3</v>
      </c>
      <c r="I19" s="74">
        <v>1200</v>
      </c>
      <c r="K19" s="75">
        <f t="shared" si="0"/>
        <v>3600</v>
      </c>
      <c r="M19" s="77">
        <v>990</v>
      </c>
      <c r="O19" s="76">
        <f t="shared" si="1"/>
        <v>2970</v>
      </c>
      <c r="Q19" s="77">
        <v>813.06</v>
      </c>
      <c r="S19" s="76">
        <f t="shared" si="2"/>
        <v>2439.1799999999998</v>
      </c>
      <c r="U19" s="77">
        <v>2040</v>
      </c>
      <c r="W19" s="76">
        <f t="shared" si="3"/>
        <v>6120</v>
      </c>
      <c r="X19" s="76"/>
      <c r="Y19" s="77">
        <f t="shared" si="4"/>
        <v>1281.02</v>
      </c>
    </row>
    <row r="20" spans="1:25" x14ac:dyDescent="0.35">
      <c r="A20" s="23">
        <v>11</v>
      </c>
      <c r="C20" s="23" t="s">
        <v>974</v>
      </c>
      <c r="E20" s="23" t="s">
        <v>985</v>
      </c>
      <c r="G20" s="23" t="s">
        <v>357</v>
      </c>
      <c r="H20" s="73">
        <v>5</v>
      </c>
      <c r="I20" s="74">
        <v>1000</v>
      </c>
      <c r="K20" s="75">
        <f t="shared" si="0"/>
        <v>5000</v>
      </c>
      <c r="M20" s="77">
        <v>817</v>
      </c>
      <c r="O20" s="76">
        <f t="shared" si="1"/>
        <v>4085</v>
      </c>
      <c r="Q20" s="77">
        <v>660.08</v>
      </c>
      <c r="S20" s="76">
        <f t="shared" si="2"/>
        <v>3300.4</v>
      </c>
      <c r="U20" s="77">
        <v>2040</v>
      </c>
      <c r="W20" s="76">
        <f t="shared" si="3"/>
        <v>10200</v>
      </c>
      <c r="X20" s="76"/>
      <c r="Y20" s="77">
        <f t="shared" si="4"/>
        <v>1172.3599999999999</v>
      </c>
    </row>
    <row r="21" spans="1:25" x14ac:dyDescent="0.35">
      <c r="A21" s="23">
        <v>12</v>
      </c>
      <c r="C21" s="23" t="s">
        <v>975</v>
      </c>
      <c r="E21" s="23" t="s">
        <v>986</v>
      </c>
      <c r="G21" s="23" t="s">
        <v>357</v>
      </c>
      <c r="H21" s="73">
        <v>10</v>
      </c>
      <c r="I21" s="74">
        <v>2800</v>
      </c>
      <c r="K21" s="75">
        <f t="shared" si="0"/>
        <v>28000</v>
      </c>
      <c r="M21" s="77">
        <v>2967</v>
      </c>
      <c r="O21" s="76">
        <f t="shared" si="1"/>
        <v>29670</v>
      </c>
      <c r="Q21" s="77">
        <v>3070.09</v>
      </c>
      <c r="S21" s="76">
        <f t="shared" si="2"/>
        <v>30700.9</v>
      </c>
      <c r="U21" s="77">
        <v>2130</v>
      </c>
      <c r="W21" s="76">
        <f t="shared" si="3"/>
        <v>21300</v>
      </c>
      <c r="X21" s="76"/>
      <c r="Y21" s="77">
        <f t="shared" si="4"/>
        <v>2722.3633333333332</v>
      </c>
    </row>
    <row r="22" spans="1:25" x14ac:dyDescent="0.35">
      <c r="A22" s="23">
        <v>13</v>
      </c>
      <c r="C22" s="23" t="s">
        <v>976</v>
      </c>
      <c r="E22" s="23" t="s">
        <v>987</v>
      </c>
      <c r="G22" s="23" t="s">
        <v>357</v>
      </c>
      <c r="H22" s="73">
        <v>2</v>
      </c>
      <c r="I22" s="74">
        <v>1200</v>
      </c>
      <c r="K22" s="75">
        <f t="shared" si="0"/>
        <v>2400</v>
      </c>
      <c r="M22" s="77">
        <v>1155</v>
      </c>
      <c r="O22" s="76">
        <f t="shared" si="1"/>
        <v>2310</v>
      </c>
      <c r="Q22" s="77">
        <v>925.78</v>
      </c>
      <c r="S22" s="76">
        <f t="shared" si="2"/>
        <v>1851.56</v>
      </c>
      <c r="U22" s="77">
        <v>2040</v>
      </c>
      <c r="W22" s="76">
        <f t="shared" si="3"/>
        <v>4080</v>
      </c>
      <c r="X22" s="76"/>
      <c r="Y22" s="77">
        <f>AVERAGE(M22,Q22,U22)</f>
        <v>1373.5933333333332</v>
      </c>
    </row>
    <row r="23" spans="1:25" x14ac:dyDescent="0.35">
      <c r="A23" s="23">
        <v>14</v>
      </c>
      <c r="C23" s="23" t="s">
        <v>977</v>
      </c>
      <c r="E23" s="23" t="s">
        <v>988</v>
      </c>
      <c r="G23" s="23" t="s">
        <v>357</v>
      </c>
      <c r="H23" s="73">
        <v>1</v>
      </c>
      <c r="I23" s="74">
        <v>4500</v>
      </c>
      <c r="K23" s="75">
        <f>H23*I23</f>
        <v>4500</v>
      </c>
      <c r="M23" s="77">
        <v>6059</v>
      </c>
      <c r="O23" s="76">
        <f t="shared" si="1"/>
        <v>6059</v>
      </c>
      <c r="Q23" s="77">
        <v>9952.86</v>
      </c>
      <c r="S23" s="76">
        <f t="shared" si="2"/>
        <v>9952.86</v>
      </c>
      <c r="U23" s="77">
        <v>3470</v>
      </c>
      <c r="W23" s="76">
        <f t="shared" si="3"/>
        <v>3470</v>
      </c>
      <c r="X23" s="76"/>
      <c r="Y23" s="77">
        <f t="shared" si="4"/>
        <v>6493.9533333333338</v>
      </c>
    </row>
    <row r="24" spans="1:25" x14ac:dyDescent="0.35">
      <c r="H24" s="73"/>
      <c r="I24" s="74"/>
      <c r="K24" s="75"/>
      <c r="M24" s="77"/>
      <c r="O24" s="76"/>
      <c r="Q24" s="77"/>
      <c r="S24" s="76"/>
      <c r="U24" s="77"/>
      <c r="W24" s="76"/>
      <c r="X24" s="76"/>
      <c r="Y24" s="77"/>
    </row>
    <row r="25" spans="1:25" s="70" customFormat="1" x14ac:dyDescent="0.35">
      <c r="A25" s="70" t="s">
        <v>40</v>
      </c>
      <c r="K25" s="78">
        <f>SUM(K11:K23)</f>
        <v>74200</v>
      </c>
      <c r="M25" s="78"/>
      <c r="O25" s="79">
        <f>SUM(O11:O23)</f>
        <v>71731</v>
      </c>
      <c r="Q25" s="78"/>
      <c r="S25" s="79">
        <f>SUM(S11:S23)</f>
        <v>77477.680000000008</v>
      </c>
      <c r="U25" s="78"/>
      <c r="W25" s="79">
        <f>SUM(W11:W23)</f>
        <v>90955</v>
      </c>
      <c r="X25" s="79"/>
    </row>
    <row r="28" spans="1:25" x14ac:dyDescent="0.35">
      <c r="B28" s="22" t="s">
        <v>799</v>
      </c>
      <c r="C28" s="22"/>
      <c r="H28" s="23" t="s">
        <v>405</v>
      </c>
      <c r="M28" s="23" t="s">
        <v>965</v>
      </c>
      <c r="P28" s="200" t="s">
        <v>966</v>
      </c>
      <c r="Q28" s="200" t="s">
        <v>679</v>
      </c>
      <c r="T28" s="200" t="s">
        <v>967</v>
      </c>
      <c r="U28" s="200" t="s">
        <v>679</v>
      </c>
    </row>
    <row r="29" spans="1:25" x14ac:dyDescent="0.35">
      <c r="A29" s="23" t="s">
        <v>471</v>
      </c>
      <c r="C29" s="23" t="s">
        <v>557</v>
      </c>
      <c r="E29" s="23" t="s">
        <v>328</v>
      </c>
      <c r="G29" s="23" t="s">
        <v>33</v>
      </c>
      <c r="H29" s="23" t="s">
        <v>329</v>
      </c>
      <c r="I29" s="23" t="s">
        <v>39</v>
      </c>
      <c r="K29" s="23" t="s">
        <v>40</v>
      </c>
      <c r="M29" s="23" t="s">
        <v>39</v>
      </c>
      <c r="O29" s="23" t="s">
        <v>40</v>
      </c>
      <c r="Q29" s="23" t="s">
        <v>39</v>
      </c>
      <c r="S29" s="23" t="s">
        <v>40</v>
      </c>
      <c r="U29" s="23" t="s">
        <v>39</v>
      </c>
      <c r="W29" s="23" t="s">
        <v>40</v>
      </c>
      <c r="Y29" s="23" t="s">
        <v>407</v>
      </c>
    </row>
    <row r="30" spans="1:25" x14ac:dyDescent="0.35">
      <c r="A30" s="23">
        <v>11</v>
      </c>
      <c r="C30" s="23" t="s">
        <v>974</v>
      </c>
      <c r="E30" s="23" t="s">
        <v>985</v>
      </c>
      <c r="G30" s="23" t="s">
        <v>357</v>
      </c>
      <c r="H30" s="73">
        <v>6</v>
      </c>
      <c r="I30" s="74">
        <v>1000</v>
      </c>
      <c r="K30" s="75">
        <f t="shared" ref="K30" si="5">H30*I30</f>
        <v>6000</v>
      </c>
      <c r="M30" s="77">
        <v>817</v>
      </c>
      <c r="O30" s="76">
        <f t="shared" ref="O30" si="6">H30*M30</f>
        <v>4902</v>
      </c>
      <c r="Q30" s="77">
        <v>660.08</v>
      </c>
      <c r="S30" s="76">
        <f t="shared" ref="S30" si="7">H30*Q30</f>
        <v>3960.4800000000005</v>
      </c>
      <c r="U30" s="77">
        <v>842</v>
      </c>
      <c r="W30" s="76">
        <f t="shared" ref="W30" si="8">H30*U30</f>
        <v>5052</v>
      </c>
      <c r="X30" s="76"/>
      <c r="Y30" s="77">
        <f>AVERAGE(M30,Q30,U30)</f>
        <v>773.02666666666664</v>
      </c>
    </row>
    <row r="31" spans="1:25" x14ac:dyDescent="0.35">
      <c r="H31" s="73"/>
      <c r="I31" s="74"/>
      <c r="K31" s="75"/>
      <c r="M31" s="77"/>
      <c r="O31" s="76"/>
      <c r="Q31" s="77"/>
      <c r="S31" s="76"/>
      <c r="U31" s="77"/>
      <c r="W31" s="76"/>
      <c r="X31" s="76"/>
      <c r="Y31" s="77"/>
    </row>
    <row r="32" spans="1:25" s="70" customFormat="1" x14ac:dyDescent="0.35">
      <c r="A32" s="70" t="s">
        <v>1017</v>
      </c>
      <c r="K32" s="78">
        <f>SUM(K30:K30,+K25)</f>
        <v>80200</v>
      </c>
      <c r="O32" s="78">
        <f>SUM(O30:O30,O25)</f>
        <v>76633</v>
      </c>
      <c r="S32" s="78">
        <f>SUM(S30:S30,S25)</f>
        <v>81438.16</v>
      </c>
      <c r="W32" s="81">
        <f>SUM(W30,W25)</f>
        <v>96007</v>
      </c>
    </row>
  </sheetData>
  <mergeCells count="4">
    <mergeCell ref="P28:Q28"/>
    <mergeCell ref="T28:U28"/>
    <mergeCell ref="F9:G9"/>
    <mergeCell ref="H9:I9"/>
  </mergeCells>
  <phoneticPr fontId="7" type="noConversion"/>
  <pageMargins left="0.7" right="0.7" top="0.75" bottom="0.75" header="0.3" footer="0.3"/>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6E56B-3545-4959-9CD5-749E68CD05FF}">
  <dimension ref="A1:Q18"/>
  <sheetViews>
    <sheetView workbookViewId="0">
      <selection activeCell="A14" sqref="A14:XFD14"/>
    </sheetView>
  </sheetViews>
  <sheetFormatPr defaultRowHeight="14.5" x14ac:dyDescent="0.35"/>
  <cols>
    <col min="2" max="2" width="9.453125" bestFit="1" customWidth="1"/>
    <col min="8" max="8" width="18.26953125" bestFit="1" customWidth="1"/>
    <col min="9" max="9" width="10.453125" bestFit="1" customWidth="1"/>
    <col min="11" max="11" width="12.453125" customWidth="1"/>
    <col min="13" max="13" width="11" bestFit="1" customWidth="1"/>
    <col min="15" max="15" width="10.81640625" customWidth="1"/>
    <col min="17" max="17" width="16" bestFit="1" customWidth="1"/>
  </cols>
  <sheetData>
    <row r="1" spans="1:17" ht="15.5" x14ac:dyDescent="0.35">
      <c r="A1" s="8" t="s">
        <v>22</v>
      </c>
      <c r="B1" t="s">
        <v>14</v>
      </c>
      <c r="D1" s="8" t="s">
        <v>24</v>
      </c>
      <c r="E1" t="str">
        <f>VLOOKUP($B$1,[1]DATA!$A$2:$E$80,2)</f>
        <v>Hamblen</v>
      </c>
      <c r="G1" s="60"/>
      <c r="H1" s="60"/>
    </row>
    <row r="2" spans="1:17" ht="15.5" x14ac:dyDescent="0.35">
      <c r="A2" s="8" t="s">
        <v>25</v>
      </c>
      <c r="B2" t="str">
        <f>VLOOKUP($B$1,[1]DATA!$A$2:$E$80,3)</f>
        <v>Morristown</v>
      </c>
      <c r="D2" s="8" t="s">
        <v>26</v>
      </c>
      <c r="E2" t="str">
        <f>VLOOKUP($B$1,[1]DATA!$A$2:$E$80,5)</f>
        <v>East</v>
      </c>
      <c r="G2" s="60"/>
      <c r="H2" s="60"/>
    </row>
    <row r="3" spans="1:17" ht="15.5" x14ac:dyDescent="0.35">
      <c r="A3" s="8" t="s">
        <v>27</v>
      </c>
      <c r="B3" t="str">
        <f>VLOOKUP($B$1,[1]DATA!$A$2:$E$80,4)</f>
        <v>Moore-Murrell Field</v>
      </c>
      <c r="G3" s="60"/>
      <c r="H3" s="60"/>
    </row>
    <row r="4" spans="1:17" x14ac:dyDescent="0.35">
      <c r="G4" s="60"/>
      <c r="H4" s="60"/>
    </row>
    <row r="5" spans="1:17" ht="15.5" x14ac:dyDescent="0.35">
      <c r="A5" s="8" t="s">
        <v>28</v>
      </c>
      <c r="C5" t="s">
        <v>989</v>
      </c>
      <c r="G5" s="60"/>
      <c r="H5" s="60"/>
    </row>
    <row r="6" spans="1:17" ht="15.5" x14ac:dyDescent="0.35">
      <c r="A6" s="8" t="s">
        <v>29</v>
      </c>
      <c r="B6" s="23" t="s">
        <v>948</v>
      </c>
      <c r="G6" s="60"/>
      <c r="H6" s="60"/>
    </row>
    <row r="7" spans="1:17" ht="15.5" x14ac:dyDescent="0.35">
      <c r="A7" s="8" t="s">
        <v>30</v>
      </c>
      <c r="B7" s="57">
        <v>44256</v>
      </c>
      <c r="G7" s="60"/>
      <c r="H7" s="60"/>
    </row>
    <row r="8" spans="1:17" x14ac:dyDescent="0.35">
      <c r="G8" s="60"/>
      <c r="H8" s="60"/>
      <c r="I8" t="s">
        <v>995</v>
      </c>
      <c r="M8" t="s">
        <v>996</v>
      </c>
    </row>
    <row r="9" spans="1:17" ht="15.5" x14ac:dyDescent="0.35">
      <c r="A9" s="36" t="s">
        <v>471</v>
      </c>
      <c r="C9" t="s">
        <v>557</v>
      </c>
      <c r="E9" s="10" t="s">
        <v>328</v>
      </c>
      <c r="F9" s="10"/>
      <c r="G9" s="60" t="s">
        <v>33</v>
      </c>
      <c r="H9" s="60" t="s">
        <v>329</v>
      </c>
      <c r="I9" s="189" t="s">
        <v>39</v>
      </c>
      <c r="J9" s="189"/>
      <c r="K9" s="189" t="s">
        <v>40</v>
      </c>
      <c r="L9" s="189"/>
      <c r="M9" s="189" t="s">
        <v>39</v>
      </c>
      <c r="N9" s="189"/>
      <c r="O9" s="25" t="s">
        <v>40</v>
      </c>
      <c r="P9" s="12"/>
      <c r="Q9" t="s">
        <v>407</v>
      </c>
    </row>
    <row r="10" spans="1:17" x14ac:dyDescent="0.35">
      <c r="A10">
        <v>1</v>
      </c>
      <c r="C10" s="21" t="s">
        <v>993</v>
      </c>
      <c r="E10" t="s">
        <v>444</v>
      </c>
      <c r="G10" s="60" t="s">
        <v>355</v>
      </c>
      <c r="H10" s="60">
        <v>1</v>
      </c>
      <c r="I10" s="31">
        <v>1000</v>
      </c>
      <c r="J10" s="13"/>
      <c r="K10" s="31">
        <f>H10*I10</f>
        <v>1000</v>
      </c>
      <c r="L10" s="13"/>
      <c r="M10" s="52">
        <v>5500</v>
      </c>
      <c r="N10" s="13"/>
      <c r="O10" s="19">
        <f>H10*M10</f>
        <v>5500</v>
      </c>
      <c r="Q10" s="19">
        <f>AVERAGE(I10,M10)</f>
        <v>3250</v>
      </c>
    </row>
    <row r="11" spans="1:17" x14ac:dyDescent="0.35">
      <c r="A11">
        <v>2</v>
      </c>
      <c r="C11" t="s">
        <v>992</v>
      </c>
      <c r="E11" t="s">
        <v>990</v>
      </c>
      <c r="G11" s="60" t="s">
        <v>357</v>
      </c>
      <c r="H11" s="60">
        <v>4</v>
      </c>
      <c r="I11" s="32">
        <v>7232.5</v>
      </c>
      <c r="J11" s="14"/>
      <c r="K11" s="31">
        <f t="shared" ref="K11:K12" si="0">H11*I11</f>
        <v>28930</v>
      </c>
      <c r="L11" s="14"/>
      <c r="M11" s="32">
        <v>18000</v>
      </c>
      <c r="N11" s="14"/>
      <c r="O11" s="19">
        <f t="shared" ref="O11:O12" si="1">H11*M11</f>
        <v>72000</v>
      </c>
      <c r="Q11" s="19">
        <f t="shared" ref="Q11:Q12" si="2">AVERAGE(I11,M11)</f>
        <v>12616.25</v>
      </c>
    </row>
    <row r="12" spans="1:17" x14ac:dyDescent="0.35">
      <c r="A12">
        <v>3</v>
      </c>
      <c r="C12" t="s">
        <v>994</v>
      </c>
      <c r="E12" t="s">
        <v>991</v>
      </c>
      <c r="G12" s="60" t="s">
        <v>357</v>
      </c>
      <c r="H12" s="60">
        <v>8</v>
      </c>
      <c r="I12" s="19">
        <v>0</v>
      </c>
      <c r="K12" s="31">
        <f t="shared" si="0"/>
        <v>0</v>
      </c>
      <c r="M12" s="19">
        <v>600</v>
      </c>
      <c r="O12" s="19">
        <f t="shared" si="1"/>
        <v>4800</v>
      </c>
      <c r="Q12" s="19">
        <f t="shared" si="2"/>
        <v>300</v>
      </c>
    </row>
    <row r="13" spans="1:17" x14ac:dyDescent="0.35">
      <c r="G13" s="61"/>
      <c r="H13" s="61"/>
      <c r="I13" s="19"/>
      <c r="K13" s="31"/>
      <c r="M13" s="19"/>
      <c r="O13" s="19"/>
      <c r="Q13" s="19"/>
    </row>
    <row r="14" spans="1:17" s="12" customFormat="1" x14ac:dyDescent="0.35">
      <c r="A14" s="12" t="s">
        <v>40</v>
      </c>
      <c r="G14" s="88"/>
      <c r="H14" s="88"/>
      <c r="K14" s="47">
        <f>SUM(K10:K12)</f>
        <v>29930</v>
      </c>
      <c r="O14" s="47">
        <f>SUM(O10:O12)</f>
        <v>82300</v>
      </c>
    </row>
    <row r="15" spans="1:17" x14ac:dyDescent="0.35">
      <c r="G15" s="60"/>
      <c r="H15" s="60"/>
    </row>
    <row r="16" spans="1:17" x14ac:dyDescent="0.35">
      <c r="G16" s="60"/>
      <c r="H16" s="60"/>
    </row>
    <row r="17" spans="7:8" x14ac:dyDescent="0.35">
      <c r="G17" s="60"/>
      <c r="H17" s="60"/>
    </row>
    <row r="18" spans="7:8" x14ac:dyDescent="0.35">
      <c r="G18" s="60"/>
      <c r="H18" s="60"/>
    </row>
  </sheetData>
  <mergeCells count="3">
    <mergeCell ref="I9:J9"/>
    <mergeCell ref="K9:L9"/>
    <mergeCell ref="M9:N9"/>
  </mergeCells>
  <pageMargins left="0.7" right="0.7" top="0.75" bottom="0.75" header="0.3" footer="0.3"/>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3A4BE-9A9C-4419-B2BC-8A0E5C42F6A7}">
  <dimension ref="A1:U18"/>
  <sheetViews>
    <sheetView workbookViewId="0">
      <selection activeCell="U11" sqref="U11"/>
    </sheetView>
  </sheetViews>
  <sheetFormatPr defaultRowHeight="14.5" x14ac:dyDescent="0.35"/>
  <cols>
    <col min="2" max="2" width="10" bestFit="1" customWidth="1"/>
    <col min="7" max="7" width="10.81640625" bestFit="1" customWidth="1"/>
    <col min="8" max="8" width="12.54296875" customWidth="1"/>
    <col min="9" max="9" width="5.6328125" customWidth="1"/>
    <col min="10" max="10" width="10.453125" bestFit="1" customWidth="1"/>
    <col min="12" max="12" width="12.453125" customWidth="1"/>
    <col min="13" max="13" width="13.453125" customWidth="1"/>
    <col min="14" max="14" width="5.1796875" customWidth="1"/>
    <col min="15" max="15" width="5.26953125" customWidth="1"/>
    <col min="16" max="16" width="22.7265625" bestFit="1" customWidth="1"/>
    <col min="17" max="17" width="6.1796875" customWidth="1"/>
    <col min="18" max="18" width="4.81640625" customWidth="1"/>
    <col min="19" max="19" width="13.81640625" customWidth="1"/>
    <col min="21" max="21" width="16" bestFit="1" customWidth="1"/>
  </cols>
  <sheetData>
    <row r="1" spans="1:21" ht="15.5" x14ac:dyDescent="0.35">
      <c r="A1" s="8" t="s">
        <v>22</v>
      </c>
      <c r="B1" t="s">
        <v>96</v>
      </c>
      <c r="D1" s="8" t="s">
        <v>24</v>
      </c>
      <c r="E1" t="str">
        <f>VLOOKUP($B$1,[1]DATA!$A$2:$E$80,2)</f>
        <v>White</v>
      </c>
      <c r="G1" s="60"/>
      <c r="H1" s="60"/>
      <c r="I1" s="60"/>
    </row>
    <row r="2" spans="1:21" ht="15.5" x14ac:dyDescent="0.35">
      <c r="A2" s="8" t="s">
        <v>25</v>
      </c>
      <c r="B2" t="str">
        <f>VLOOKUP($B$1,[1]DATA!$A$2:$E$80,3)</f>
        <v>Sparta</v>
      </c>
      <c r="D2" s="8" t="s">
        <v>26</v>
      </c>
      <c r="E2" t="str">
        <f>VLOOKUP($B$1,[1]DATA!$A$2:$E$80,5)</f>
        <v>Middle</v>
      </c>
      <c r="G2" s="60"/>
      <c r="H2" s="60"/>
      <c r="I2" s="60"/>
    </row>
    <row r="3" spans="1:21" ht="15.5" x14ac:dyDescent="0.35">
      <c r="A3" s="8" t="s">
        <v>27</v>
      </c>
      <c r="B3" t="str">
        <f>VLOOKUP($B$1,[1]DATA!$A$2:$E$80,4)</f>
        <v>Upper Cumberland Regional</v>
      </c>
      <c r="G3" s="60"/>
      <c r="H3" s="60"/>
      <c r="I3" s="60"/>
    </row>
    <row r="4" spans="1:21" x14ac:dyDescent="0.35">
      <c r="G4" s="60"/>
      <c r="H4" s="60"/>
      <c r="I4" s="60"/>
    </row>
    <row r="5" spans="1:21" ht="15.5" x14ac:dyDescent="0.35">
      <c r="A5" s="8" t="s">
        <v>28</v>
      </c>
      <c r="C5" t="s">
        <v>998</v>
      </c>
      <c r="G5" s="60"/>
      <c r="H5" s="60"/>
      <c r="I5" s="60"/>
    </row>
    <row r="6" spans="1:21" ht="15.5" x14ac:dyDescent="0.35">
      <c r="A6" s="8" t="s">
        <v>29</v>
      </c>
      <c r="B6" s="23" t="s">
        <v>999</v>
      </c>
      <c r="G6" s="60"/>
      <c r="H6" s="60"/>
      <c r="I6" s="60"/>
    </row>
    <row r="7" spans="1:21" ht="15.5" x14ac:dyDescent="0.35">
      <c r="A7" s="8" t="s">
        <v>30</v>
      </c>
      <c r="B7" s="57">
        <v>44462</v>
      </c>
      <c r="G7" s="60"/>
      <c r="H7" s="60"/>
      <c r="I7" s="60"/>
    </row>
    <row r="8" spans="1:21" x14ac:dyDescent="0.35">
      <c r="G8" s="189" t="s">
        <v>1003</v>
      </c>
      <c r="H8" s="189"/>
      <c r="I8" s="60"/>
      <c r="J8" t="s">
        <v>1004</v>
      </c>
      <c r="M8" t="s">
        <v>1005</v>
      </c>
      <c r="P8" t="s">
        <v>1006</v>
      </c>
      <c r="S8" t="s">
        <v>1007</v>
      </c>
    </row>
    <row r="9" spans="1:21" ht="15.5" x14ac:dyDescent="0.35">
      <c r="A9" s="36" t="s">
        <v>471</v>
      </c>
      <c r="E9" s="10" t="s">
        <v>328</v>
      </c>
      <c r="F9" s="10"/>
      <c r="G9" s="189" t="s">
        <v>40</v>
      </c>
      <c r="H9" s="189"/>
      <c r="I9" s="60"/>
      <c r="J9" s="189" t="s">
        <v>40</v>
      </c>
      <c r="K9" s="189"/>
      <c r="L9" s="66"/>
      <c r="M9" s="66" t="s">
        <v>40</v>
      </c>
      <c r="N9" s="66"/>
      <c r="O9" s="66"/>
      <c r="P9" s="25" t="s">
        <v>40</v>
      </c>
      <c r="Q9" s="25"/>
      <c r="R9" s="25"/>
      <c r="S9" s="25" t="s">
        <v>40</v>
      </c>
      <c r="T9" s="12"/>
      <c r="U9" t="s">
        <v>407</v>
      </c>
    </row>
    <row r="10" spans="1:21" x14ac:dyDescent="0.35">
      <c r="A10">
        <v>1</v>
      </c>
      <c r="C10" s="21"/>
      <c r="E10" t="s">
        <v>1000</v>
      </c>
      <c r="G10" s="83">
        <v>945500</v>
      </c>
      <c r="H10" s="60"/>
      <c r="I10" s="60"/>
      <c r="J10" s="31" t="s">
        <v>1008</v>
      </c>
      <c r="K10" s="13"/>
      <c r="L10" s="31"/>
      <c r="M10" s="52">
        <v>878000</v>
      </c>
      <c r="N10" s="52"/>
      <c r="P10" s="19">
        <v>1347423</v>
      </c>
      <c r="Q10" s="19"/>
      <c r="R10" s="19"/>
      <c r="S10" s="19">
        <v>829777</v>
      </c>
      <c r="U10" s="19">
        <f>AVERAGE(J10,M10,P10,S10,G10)</f>
        <v>1000175</v>
      </c>
    </row>
    <row r="11" spans="1:21" x14ac:dyDescent="0.35">
      <c r="A11">
        <v>2</v>
      </c>
      <c r="E11" t="s">
        <v>1001</v>
      </c>
      <c r="G11" s="83">
        <v>135000</v>
      </c>
      <c r="H11" s="60"/>
      <c r="I11" s="60"/>
      <c r="J11" s="31" t="s">
        <v>1008</v>
      </c>
      <c r="K11" s="14"/>
      <c r="L11" s="31"/>
      <c r="M11" s="52">
        <v>155000</v>
      </c>
      <c r="N11" s="52"/>
      <c r="P11" s="19">
        <v>252796</v>
      </c>
      <c r="Q11" s="19"/>
      <c r="R11" s="19"/>
      <c r="S11" s="19">
        <v>164000</v>
      </c>
      <c r="U11" s="19">
        <f t="shared" ref="U11:U12" si="0">AVERAGE(J11,M11,P11,S11,G11)</f>
        <v>176699</v>
      </c>
    </row>
    <row r="12" spans="1:21" x14ac:dyDescent="0.35">
      <c r="A12">
        <v>3</v>
      </c>
      <c r="E12" t="s">
        <v>1002</v>
      </c>
      <c r="G12" s="83">
        <v>31147</v>
      </c>
      <c r="H12" s="60"/>
      <c r="I12" s="60"/>
      <c r="J12" s="31" t="s">
        <v>1008</v>
      </c>
      <c r="L12" s="31"/>
      <c r="M12" s="52">
        <v>28000</v>
      </c>
      <c r="N12" s="52"/>
      <c r="P12" s="19">
        <v>37080</v>
      </c>
      <c r="Q12" s="19"/>
      <c r="R12" s="19"/>
      <c r="S12" s="19">
        <v>40000</v>
      </c>
      <c r="U12" s="19">
        <f t="shared" si="0"/>
        <v>34056.75</v>
      </c>
    </row>
    <row r="13" spans="1:21" x14ac:dyDescent="0.35">
      <c r="G13" s="60"/>
      <c r="H13" s="60"/>
      <c r="I13" s="60"/>
      <c r="J13" s="19"/>
      <c r="L13" s="31"/>
      <c r="O13" s="19"/>
      <c r="P13" s="19"/>
      <c r="Q13" s="19"/>
      <c r="R13" s="19"/>
      <c r="S13" s="19"/>
      <c r="U13" s="19"/>
    </row>
    <row r="14" spans="1:21" s="12" customFormat="1" x14ac:dyDescent="0.35">
      <c r="A14" s="12" t="s">
        <v>40</v>
      </c>
      <c r="G14" s="88"/>
      <c r="H14" s="88"/>
      <c r="I14" s="88"/>
      <c r="J14" s="47">
        <f>SUM(J10:J12)</f>
        <v>0</v>
      </c>
      <c r="L14" s="47"/>
      <c r="M14" s="47">
        <f>SUM(M10:M12)</f>
        <v>1061000</v>
      </c>
      <c r="P14" s="47">
        <f>SUM(P10:P12)</f>
        <v>1637299</v>
      </c>
      <c r="Q14" s="47"/>
      <c r="R14" s="47"/>
      <c r="S14" s="47">
        <f>SUM(S10:S12)</f>
        <v>1033777</v>
      </c>
    </row>
    <row r="15" spans="1:21" x14ac:dyDescent="0.35">
      <c r="G15" s="60"/>
      <c r="H15" s="60"/>
      <c r="I15" s="60"/>
    </row>
    <row r="16" spans="1:21" x14ac:dyDescent="0.35">
      <c r="G16" s="60"/>
      <c r="H16" s="60"/>
      <c r="I16" s="60"/>
    </row>
    <row r="17" spans="7:9" x14ac:dyDescent="0.35">
      <c r="G17" s="60"/>
      <c r="H17" s="60"/>
      <c r="I17" s="60"/>
    </row>
    <row r="18" spans="7:9" x14ac:dyDescent="0.35">
      <c r="G18" s="60"/>
      <c r="H18" s="60"/>
      <c r="I18" s="60"/>
    </row>
  </sheetData>
  <mergeCells count="3">
    <mergeCell ref="J9:K9"/>
    <mergeCell ref="G8:H8"/>
    <mergeCell ref="G9:H9"/>
  </mergeCells>
  <pageMargins left="0.7" right="0.7" top="0.75" bottom="0.75" header="0.3" footer="0.3"/>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70EF-A7B5-46A0-B183-689F48093AEB}">
  <dimension ref="A1:K16"/>
  <sheetViews>
    <sheetView workbookViewId="0">
      <selection activeCell="A12" sqref="A12:XFD12"/>
    </sheetView>
  </sheetViews>
  <sheetFormatPr defaultRowHeight="14.5" x14ac:dyDescent="0.35"/>
  <cols>
    <col min="2" max="2" width="10" bestFit="1" customWidth="1"/>
    <col min="7" max="7" width="10.26953125" bestFit="1" customWidth="1"/>
    <col min="8" max="8" width="18.26953125" bestFit="1" customWidth="1"/>
    <col min="9" max="9" width="15.1796875" customWidth="1"/>
    <col min="10" max="10" width="10.453125" bestFit="1" customWidth="1"/>
    <col min="11" max="11" width="11" bestFit="1" customWidth="1"/>
    <col min="12" max="12" width="12.453125" customWidth="1"/>
    <col min="13" max="13" width="13.453125" customWidth="1"/>
    <col min="14" max="14" width="5.1796875" customWidth="1"/>
    <col min="15" max="15" width="5.26953125" customWidth="1"/>
    <col min="16" max="16" width="22.7265625" bestFit="1" customWidth="1"/>
    <col min="17" max="17" width="6.1796875" customWidth="1"/>
    <col min="18" max="18" width="4.81640625" customWidth="1"/>
    <col min="19" max="19" width="13.81640625" customWidth="1"/>
    <col min="21" max="21" width="16" bestFit="1" customWidth="1"/>
  </cols>
  <sheetData>
    <row r="1" spans="1:11" ht="15.5" x14ac:dyDescent="0.35">
      <c r="A1" s="8" t="s">
        <v>22</v>
      </c>
      <c r="B1" t="s">
        <v>9</v>
      </c>
      <c r="D1" s="8" t="s">
        <v>24</v>
      </c>
      <c r="E1" t="str">
        <f>VLOOKUP($B$1,[1]DATA!$A$2:$E$80,2)</f>
        <v>Hamilton</v>
      </c>
      <c r="G1" s="60"/>
      <c r="H1" s="60"/>
      <c r="I1" s="60"/>
    </row>
    <row r="2" spans="1:11" ht="15.5" x14ac:dyDescent="0.35">
      <c r="A2" s="8" t="s">
        <v>25</v>
      </c>
      <c r="B2" t="str">
        <f>VLOOKUP($B$1,[1]DATA!$A$2:$E$80,3)</f>
        <v>Collegedale</v>
      </c>
      <c r="D2" s="8" t="s">
        <v>26</v>
      </c>
      <c r="E2" t="str">
        <f>VLOOKUP($B$1,[1]DATA!$A$2:$E$80,5)</f>
        <v>East</v>
      </c>
      <c r="G2" s="60"/>
      <c r="H2" s="60"/>
      <c r="I2" s="60"/>
    </row>
    <row r="3" spans="1:11" ht="15.5" x14ac:dyDescent="0.35">
      <c r="A3" s="8" t="s">
        <v>27</v>
      </c>
      <c r="B3" t="str">
        <f>VLOOKUP($B$1,[1]DATA!$A$2:$E$80,4)</f>
        <v>Collegedale Municipal</v>
      </c>
      <c r="G3" s="60"/>
      <c r="H3" s="60"/>
      <c r="I3" s="60"/>
    </row>
    <row r="4" spans="1:11" x14ac:dyDescent="0.35">
      <c r="G4" s="60"/>
      <c r="H4" s="60"/>
      <c r="I4" s="60"/>
    </row>
    <row r="5" spans="1:11" ht="15.5" x14ac:dyDescent="0.35">
      <c r="A5" s="8" t="s">
        <v>28</v>
      </c>
      <c r="C5" t="s">
        <v>1009</v>
      </c>
      <c r="G5" s="60"/>
      <c r="H5" s="60"/>
      <c r="I5" s="60"/>
    </row>
    <row r="6" spans="1:11" ht="15.5" x14ac:dyDescent="0.35">
      <c r="A6" s="8" t="s">
        <v>29</v>
      </c>
      <c r="B6" s="23" t="s">
        <v>1010</v>
      </c>
      <c r="G6" s="60"/>
      <c r="H6" s="60"/>
      <c r="I6" s="60"/>
    </row>
    <row r="7" spans="1:11" ht="15.5" x14ac:dyDescent="0.35">
      <c r="A7" s="8" t="s">
        <v>30</v>
      </c>
      <c r="B7" s="57">
        <v>44201</v>
      </c>
      <c r="G7" s="60"/>
      <c r="H7" s="60"/>
      <c r="I7" s="60"/>
    </row>
    <row r="8" spans="1:11" x14ac:dyDescent="0.35">
      <c r="G8" s="189" t="s">
        <v>1012</v>
      </c>
      <c r="H8" s="189"/>
      <c r="I8" s="60"/>
    </row>
    <row r="9" spans="1:11" ht="15.5" x14ac:dyDescent="0.35">
      <c r="A9" s="36" t="s">
        <v>471</v>
      </c>
      <c r="E9" s="10" t="s">
        <v>328</v>
      </c>
      <c r="F9" s="10"/>
      <c r="G9" s="189" t="s">
        <v>40</v>
      </c>
      <c r="H9" s="189"/>
      <c r="I9" s="60"/>
      <c r="J9" s="12"/>
      <c r="K9" t="s">
        <v>407</v>
      </c>
    </row>
    <row r="10" spans="1:11" x14ac:dyDescent="0.35">
      <c r="A10">
        <v>1</v>
      </c>
      <c r="C10" s="21"/>
      <c r="E10" t="s">
        <v>1011</v>
      </c>
      <c r="G10" s="83">
        <v>24500</v>
      </c>
      <c r="H10" s="60"/>
      <c r="I10" s="60"/>
      <c r="K10" s="19">
        <f>AVERAGE(G10)</f>
        <v>24500</v>
      </c>
    </row>
    <row r="11" spans="1:11" x14ac:dyDescent="0.35">
      <c r="G11" s="60"/>
      <c r="H11" s="60"/>
      <c r="I11" s="60"/>
      <c r="K11" s="19"/>
    </row>
    <row r="12" spans="1:11" s="12" customFormat="1" x14ac:dyDescent="0.35">
      <c r="A12" s="12" t="s">
        <v>40</v>
      </c>
      <c r="G12" s="107">
        <f>G10</f>
        <v>24500</v>
      </c>
      <c r="H12" s="88"/>
      <c r="I12" s="88"/>
    </row>
    <row r="13" spans="1:11" x14ac:dyDescent="0.35">
      <c r="G13" s="60"/>
      <c r="H13" s="60"/>
      <c r="I13" s="60"/>
    </row>
    <row r="14" spans="1:11" x14ac:dyDescent="0.35">
      <c r="G14" s="60"/>
      <c r="H14" s="60"/>
      <c r="I14" s="60"/>
    </row>
    <row r="15" spans="1:11" x14ac:dyDescent="0.35">
      <c r="G15" s="60"/>
      <c r="H15" s="60"/>
      <c r="I15" s="60"/>
    </row>
    <row r="16" spans="1:11" x14ac:dyDescent="0.35">
      <c r="G16" s="60"/>
      <c r="H16" s="60"/>
      <c r="I16" s="60"/>
    </row>
  </sheetData>
  <mergeCells count="2">
    <mergeCell ref="G8:H8"/>
    <mergeCell ref="G9:H9"/>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07C0-0156-4825-8552-2B2A4D592085}">
  <dimension ref="A1:T134"/>
  <sheetViews>
    <sheetView workbookViewId="0">
      <selection activeCell="L23" sqref="L23"/>
    </sheetView>
  </sheetViews>
  <sheetFormatPr defaultRowHeight="14.5" x14ac:dyDescent="0.35"/>
  <cols>
    <col min="1" max="1" width="10.81640625" customWidth="1"/>
    <col min="2" max="2" width="14" bestFit="1" customWidth="1"/>
    <col min="3" max="3" width="31.54296875" customWidth="1"/>
    <col min="4" max="4" width="15.54296875" bestFit="1" customWidth="1"/>
    <col min="5" max="6" width="8.1796875" bestFit="1" customWidth="1"/>
    <col min="7" max="7" width="11.54296875" bestFit="1" customWidth="1"/>
    <col min="8" max="8" width="10.08984375" bestFit="1" customWidth="1"/>
    <col min="9" max="9" width="11.54296875" bestFit="1" customWidth="1"/>
    <col min="10" max="10" width="10.08984375" bestFit="1" customWidth="1"/>
    <col min="12" max="12" width="17.453125" bestFit="1" customWidth="1"/>
    <col min="13" max="13" width="11.81640625" bestFit="1" customWidth="1"/>
    <col min="14" max="15" width="13.54296875" bestFit="1" customWidth="1"/>
    <col min="16" max="16" width="17.54296875" bestFit="1" customWidth="1"/>
    <col min="17" max="17" width="11.81640625" bestFit="1" customWidth="1"/>
  </cols>
  <sheetData>
    <row r="1" spans="1:17" ht="15.5" x14ac:dyDescent="0.35">
      <c r="A1" s="8" t="s">
        <v>22</v>
      </c>
      <c r="B1" t="s">
        <v>94</v>
      </c>
      <c r="D1" s="8" t="s">
        <v>24</v>
      </c>
      <c r="E1" t="str">
        <f>VLOOKUP($B$1,[1]DATA!$A$2:$E$80,2)</f>
        <v>Scott</v>
      </c>
      <c r="G1" s="147"/>
      <c r="H1" s="147"/>
    </row>
    <row r="2" spans="1:17" ht="15.5" x14ac:dyDescent="0.35">
      <c r="A2" s="8" t="s">
        <v>25</v>
      </c>
      <c r="B2" t="str">
        <f>VLOOKUP($B$1,[1]DATA!$A$2:$E$80,3)</f>
        <v>Oneida</v>
      </c>
      <c r="D2" s="8" t="s">
        <v>26</v>
      </c>
      <c r="E2" t="str">
        <f>VLOOKUP($B$1,[1]DATA!$A$2:$E$80,5)</f>
        <v>East</v>
      </c>
      <c r="G2" s="147"/>
      <c r="H2" s="147"/>
    </row>
    <row r="3" spans="1:17" ht="15.5" x14ac:dyDescent="0.35">
      <c r="A3" s="8" t="s">
        <v>27</v>
      </c>
      <c r="B3" t="str">
        <f>VLOOKUP($B$1,[1]DATA!$A$2:$E$80,4)</f>
        <v>Scott Municipal</v>
      </c>
      <c r="G3" s="147"/>
      <c r="H3" s="147"/>
    </row>
    <row r="4" spans="1:17" x14ac:dyDescent="0.35">
      <c r="G4" s="147"/>
      <c r="H4" s="147"/>
    </row>
    <row r="5" spans="1:17" ht="15.5" x14ac:dyDescent="0.35">
      <c r="A5" s="8" t="s">
        <v>28</v>
      </c>
      <c r="C5" s="66" t="s">
        <v>1082</v>
      </c>
      <c r="D5" s="66"/>
      <c r="E5" s="66"/>
      <c r="G5" s="147"/>
      <c r="H5" s="147"/>
    </row>
    <row r="6" spans="1:17" ht="15.5" x14ac:dyDescent="0.35">
      <c r="A6" s="8" t="s">
        <v>29</v>
      </c>
      <c r="B6" s="23"/>
      <c r="G6" s="147"/>
      <c r="H6" s="147"/>
    </row>
    <row r="7" spans="1:17" ht="15.5" x14ac:dyDescent="0.35">
      <c r="A7" s="8" t="s">
        <v>30</v>
      </c>
      <c r="B7" s="57">
        <v>44361</v>
      </c>
      <c r="G7" s="147"/>
      <c r="H7" s="147"/>
    </row>
    <row r="8" spans="1:17" x14ac:dyDescent="0.35">
      <c r="F8" s="147"/>
      <c r="G8" s="147"/>
      <c r="H8" s="189"/>
      <c r="I8" s="189"/>
      <c r="J8" s="189"/>
      <c r="K8" s="189"/>
    </row>
    <row r="9" spans="1:17" x14ac:dyDescent="0.35">
      <c r="D9" s="95"/>
      <c r="E9" s="95"/>
      <c r="F9" s="147"/>
      <c r="G9" s="189"/>
      <c r="H9" s="189"/>
      <c r="I9" s="66"/>
      <c r="J9" s="189"/>
      <c r="K9" s="189"/>
      <c r="L9" s="189"/>
      <c r="M9" s="189"/>
      <c r="N9" s="25"/>
    </row>
    <row r="10" spans="1:17" x14ac:dyDescent="0.35">
      <c r="A10" s="230"/>
      <c r="B10" s="230"/>
      <c r="C10" s="230"/>
      <c r="D10" s="230"/>
      <c r="E10" s="231"/>
      <c r="F10" s="232" t="s">
        <v>1083</v>
      </c>
      <c r="G10" s="233"/>
      <c r="H10" s="234" t="s">
        <v>1084</v>
      </c>
      <c r="I10" s="235"/>
      <c r="J10" s="236" t="s">
        <v>1085</v>
      </c>
      <c r="K10" s="237"/>
      <c r="L10" s="32"/>
      <c r="M10" s="13"/>
      <c r="N10" s="19"/>
      <c r="O10" s="19"/>
      <c r="P10" s="19"/>
      <c r="Q10" s="21"/>
    </row>
    <row r="11" spans="1:17" ht="18" x14ac:dyDescent="0.35">
      <c r="A11" s="148" t="s">
        <v>1086</v>
      </c>
      <c r="B11" s="149"/>
      <c r="C11" s="150" t="s">
        <v>1087</v>
      </c>
      <c r="D11" s="151" t="s">
        <v>1088</v>
      </c>
      <c r="E11" s="148" t="s">
        <v>1089</v>
      </c>
      <c r="F11" s="152" t="s">
        <v>1090</v>
      </c>
      <c r="G11" s="153" t="s">
        <v>1091</v>
      </c>
      <c r="H11" s="151" t="s">
        <v>1090</v>
      </c>
      <c r="I11" s="154" t="s">
        <v>1091</v>
      </c>
      <c r="J11" s="151" t="s">
        <v>1090</v>
      </c>
      <c r="K11" s="154" t="s">
        <v>1091</v>
      </c>
      <c r="L11" s="32"/>
      <c r="M11" s="14"/>
      <c r="N11" s="19"/>
      <c r="P11" s="19"/>
    </row>
    <row r="12" spans="1:17" x14ac:dyDescent="0.35">
      <c r="A12" s="213" t="s">
        <v>1092</v>
      </c>
      <c r="B12" s="214"/>
      <c r="C12" s="214"/>
      <c r="D12" s="214"/>
      <c r="E12" s="215"/>
      <c r="F12" s="216"/>
      <c r="G12" s="217"/>
      <c r="H12" s="218"/>
      <c r="I12" s="219"/>
      <c r="J12" s="218"/>
      <c r="K12" s="219"/>
      <c r="L12" s="19"/>
      <c r="N12" s="19"/>
      <c r="P12" s="19"/>
    </row>
    <row r="13" spans="1:17" ht="36" x14ac:dyDescent="0.35">
      <c r="A13" s="155">
        <v>1</v>
      </c>
      <c r="B13" s="156" t="s">
        <v>1093</v>
      </c>
      <c r="C13" s="157" t="s">
        <v>1094</v>
      </c>
      <c r="D13" s="156" t="s">
        <v>1095</v>
      </c>
      <c r="E13" s="158">
        <v>1</v>
      </c>
      <c r="F13" s="159">
        <v>225000</v>
      </c>
      <c r="G13" s="160">
        <v>225000</v>
      </c>
      <c r="H13" s="161">
        <v>217000</v>
      </c>
      <c r="I13" s="162">
        <v>217000</v>
      </c>
      <c r="J13" s="161">
        <v>415471</v>
      </c>
      <c r="K13" s="162">
        <v>415471</v>
      </c>
      <c r="L13" s="19"/>
      <c r="N13" s="19"/>
      <c r="P13" s="19"/>
    </row>
    <row r="14" spans="1:17" ht="27" x14ac:dyDescent="0.35">
      <c r="A14" s="155">
        <v>2</v>
      </c>
      <c r="B14" s="156" t="s">
        <v>1096</v>
      </c>
      <c r="C14" s="157" t="s">
        <v>1097</v>
      </c>
      <c r="D14" s="156" t="s">
        <v>1095</v>
      </c>
      <c r="E14" s="158">
        <v>1</v>
      </c>
      <c r="F14" s="159">
        <v>10000</v>
      </c>
      <c r="G14" s="160">
        <v>10000</v>
      </c>
      <c r="H14" s="161">
        <v>20000</v>
      </c>
      <c r="I14" s="162">
        <v>20000</v>
      </c>
      <c r="J14" s="161">
        <v>18500</v>
      </c>
      <c r="K14" s="162">
        <v>18500</v>
      </c>
      <c r="L14" s="19"/>
      <c r="N14" s="19"/>
      <c r="P14" s="19"/>
    </row>
    <row r="15" spans="1:17" ht="18" x14ac:dyDescent="0.35">
      <c r="A15" s="155">
        <v>3</v>
      </c>
      <c r="B15" s="156" t="s">
        <v>1098</v>
      </c>
      <c r="C15" s="157" t="s">
        <v>1099</v>
      </c>
      <c r="D15" s="156" t="s">
        <v>1095</v>
      </c>
      <c r="E15" s="158">
        <v>1</v>
      </c>
      <c r="F15" s="159">
        <v>5000</v>
      </c>
      <c r="G15" s="160">
        <v>5000</v>
      </c>
      <c r="H15" s="161">
        <v>20000</v>
      </c>
      <c r="I15" s="162">
        <v>20000</v>
      </c>
      <c r="J15" s="161">
        <v>9800</v>
      </c>
      <c r="K15" s="162">
        <v>9800</v>
      </c>
      <c r="L15" s="19"/>
      <c r="N15" s="19"/>
      <c r="P15" s="19"/>
    </row>
    <row r="16" spans="1:17" ht="45" x14ac:dyDescent="0.35">
      <c r="A16" s="155">
        <v>4</v>
      </c>
      <c r="B16" s="156" t="s">
        <v>1100</v>
      </c>
      <c r="C16" s="157" t="s">
        <v>1101</v>
      </c>
      <c r="D16" s="156" t="s">
        <v>1095</v>
      </c>
      <c r="E16" s="158">
        <v>1</v>
      </c>
      <c r="F16" s="159">
        <v>35000</v>
      </c>
      <c r="G16" s="160">
        <v>35000</v>
      </c>
      <c r="H16" s="161">
        <v>37000</v>
      </c>
      <c r="I16" s="162">
        <v>37000</v>
      </c>
      <c r="J16" s="161">
        <v>28000</v>
      </c>
      <c r="K16" s="162">
        <v>28000</v>
      </c>
      <c r="L16" s="19"/>
      <c r="N16" s="19"/>
      <c r="P16" s="19"/>
    </row>
    <row r="17" spans="1:16" ht="18" x14ac:dyDescent="0.35">
      <c r="A17" s="155">
        <v>5</v>
      </c>
      <c r="B17" s="156" t="s">
        <v>1102</v>
      </c>
      <c r="C17" s="157" t="s">
        <v>1103</v>
      </c>
      <c r="D17" s="156" t="s">
        <v>1095</v>
      </c>
      <c r="E17" s="158">
        <v>1</v>
      </c>
      <c r="F17" s="159">
        <v>65000</v>
      </c>
      <c r="G17" s="160">
        <v>65000</v>
      </c>
      <c r="H17" s="161">
        <v>22000</v>
      </c>
      <c r="I17" s="162">
        <v>22000</v>
      </c>
      <c r="J17" s="161">
        <v>38665</v>
      </c>
      <c r="K17" s="162">
        <v>38665</v>
      </c>
      <c r="L17" s="19"/>
      <c r="N17" s="19"/>
      <c r="P17" s="19"/>
    </row>
    <row r="18" spans="1:16" ht="27" x14ac:dyDescent="0.35">
      <c r="A18" s="155">
        <v>6</v>
      </c>
      <c r="B18" s="156" t="s">
        <v>1104</v>
      </c>
      <c r="C18" s="157" t="s">
        <v>1105</v>
      </c>
      <c r="D18" s="156" t="s">
        <v>1095</v>
      </c>
      <c r="E18" s="158">
        <v>1</v>
      </c>
      <c r="F18" s="159">
        <v>75000</v>
      </c>
      <c r="G18" s="160">
        <v>75000</v>
      </c>
      <c r="H18" s="161">
        <v>64000</v>
      </c>
      <c r="I18" s="162">
        <v>64000</v>
      </c>
      <c r="J18" s="161">
        <v>25400</v>
      </c>
      <c r="K18" s="162">
        <v>25400</v>
      </c>
      <c r="L18" s="19"/>
      <c r="N18" s="19"/>
      <c r="P18" s="19"/>
    </row>
    <row r="19" spans="1:16" ht="27" x14ac:dyDescent="0.35">
      <c r="A19" s="155">
        <v>7</v>
      </c>
      <c r="B19" s="156" t="s">
        <v>1106</v>
      </c>
      <c r="C19" s="157" t="s">
        <v>1107</v>
      </c>
      <c r="D19" s="156" t="s">
        <v>1108</v>
      </c>
      <c r="E19" s="158">
        <v>9455</v>
      </c>
      <c r="F19" s="163">
        <v>3.5</v>
      </c>
      <c r="G19" s="160">
        <v>33092.5</v>
      </c>
      <c r="H19" s="164">
        <v>2.15</v>
      </c>
      <c r="I19" s="162">
        <v>20328.25</v>
      </c>
      <c r="J19" s="164">
        <v>2.6</v>
      </c>
      <c r="K19" s="162">
        <v>24583</v>
      </c>
      <c r="L19" s="19"/>
      <c r="N19" s="19"/>
      <c r="P19" s="19"/>
    </row>
    <row r="20" spans="1:16" ht="36" x14ac:dyDescent="0.35">
      <c r="A20" s="155">
        <v>8</v>
      </c>
      <c r="B20" s="156" t="s">
        <v>1109</v>
      </c>
      <c r="C20" s="157" t="s">
        <v>1110</v>
      </c>
      <c r="D20" s="156" t="s">
        <v>1108</v>
      </c>
      <c r="E20" s="158">
        <v>550</v>
      </c>
      <c r="F20" s="163">
        <v>6</v>
      </c>
      <c r="G20" s="160">
        <v>3300</v>
      </c>
      <c r="H20" s="164">
        <v>4</v>
      </c>
      <c r="I20" s="162">
        <v>2200</v>
      </c>
      <c r="J20" s="164">
        <v>4.9000000000000004</v>
      </c>
      <c r="K20" s="162">
        <v>2695</v>
      </c>
      <c r="L20" s="19"/>
      <c r="N20" s="19"/>
      <c r="P20" s="19"/>
    </row>
    <row r="21" spans="1:16" ht="18" x14ac:dyDescent="0.35">
      <c r="A21" s="155">
        <v>9</v>
      </c>
      <c r="B21" s="156" t="s">
        <v>1111</v>
      </c>
      <c r="C21" s="157" t="s">
        <v>1112</v>
      </c>
      <c r="D21" s="156" t="s">
        <v>1113</v>
      </c>
      <c r="E21" s="158">
        <v>7880</v>
      </c>
      <c r="F21" s="163">
        <v>8</v>
      </c>
      <c r="G21" s="160">
        <v>63040</v>
      </c>
      <c r="H21" s="164">
        <v>6</v>
      </c>
      <c r="I21" s="162">
        <v>47280</v>
      </c>
      <c r="J21" s="164">
        <v>4.8</v>
      </c>
      <c r="K21" s="162">
        <v>37824</v>
      </c>
      <c r="L21" s="19"/>
      <c r="N21" s="19"/>
      <c r="P21" s="19"/>
    </row>
    <row r="22" spans="1:16" ht="27" x14ac:dyDescent="0.35">
      <c r="A22" s="155">
        <v>10</v>
      </c>
      <c r="B22" s="156" t="s">
        <v>1114</v>
      </c>
      <c r="C22" s="157" t="s">
        <v>1115</v>
      </c>
      <c r="D22" s="156" t="s">
        <v>1113</v>
      </c>
      <c r="E22" s="158">
        <v>3025</v>
      </c>
      <c r="F22" s="163">
        <v>20</v>
      </c>
      <c r="G22" s="160">
        <v>60500</v>
      </c>
      <c r="H22" s="164">
        <v>6.4</v>
      </c>
      <c r="I22" s="162">
        <v>19360</v>
      </c>
      <c r="J22" s="164">
        <v>10</v>
      </c>
      <c r="K22" s="162">
        <v>30250</v>
      </c>
      <c r="L22" s="19"/>
      <c r="N22" s="19"/>
      <c r="P22" s="19"/>
    </row>
    <row r="23" spans="1:16" ht="27" x14ac:dyDescent="0.35">
      <c r="A23" s="155">
        <v>11</v>
      </c>
      <c r="B23" s="156" t="s">
        <v>1116</v>
      </c>
      <c r="C23" s="157" t="s">
        <v>1117</v>
      </c>
      <c r="D23" s="156" t="s">
        <v>1118</v>
      </c>
      <c r="E23" s="158">
        <v>1610</v>
      </c>
      <c r="F23" s="163">
        <v>20</v>
      </c>
      <c r="G23" s="160">
        <v>32200</v>
      </c>
      <c r="H23" s="164">
        <v>12</v>
      </c>
      <c r="I23" s="162">
        <v>19320</v>
      </c>
      <c r="J23" s="164">
        <v>31.2</v>
      </c>
      <c r="K23" s="162">
        <v>50232</v>
      </c>
      <c r="L23" s="19"/>
      <c r="N23" s="19"/>
      <c r="P23" s="19"/>
    </row>
    <row r="24" spans="1:16" x14ac:dyDescent="0.35">
      <c r="A24" s="155">
        <v>12</v>
      </c>
      <c r="B24" s="156" t="s">
        <v>1119</v>
      </c>
      <c r="C24" s="157" t="s">
        <v>1120</v>
      </c>
      <c r="D24" s="156" t="s">
        <v>1118</v>
      </c>
      <c r="E24" s="158">
        <v>790</v>
      </c>
      <c r="F24" s="163">
        <v>25</v>
      </c>
      <c r="G24" s="160">
        <v>19750</v>
      </c>
      <c r="H24" s="164">
        <v>10</v>
      </c>
      <c r="I24" s="162">
        <v>7900</v>
      </c>
      <c r="J24" s="164">
        <v>33.200000000000003</v>
      </c>
      <c r="K24" s="162">
        <v>26228</v>
      </c>
      <c r="L24" s="19"/>
      <c r="N24" s="19"/>
      <c r="P24" s="19"/>
    </row>
    <row r="25" spans="1:16" ht="36" x14ac:dyDescent="0.35">
      <c r="A25" s="155">
        <v>13</v>
      </c>
      <c r="B25" s="156" t="s">
        <v>1121</v>
      </c>
      <c r="C25" s="157" t="s">
        <v>1122</v>
      </c>
      <c r="D25" s="156" t="s">
        <v>1118</v>
      </c>
      <c r="E25" s="158">
        <v>630</v>
      </c>
      <c r="F25" s="163">
        <v>12</v>
      </c>
      <c r="G25" s="160">
        <v>7560</v>
      </c>
      <c r="H25" s="164">
        <v>20</v>
      </c>
      <c r="I25" s="162">
        <v>12600</v>
      </c>
      <c r="J25" s="164">
        <v>28.5</v>
      </c>
      <c r="K25" s="162">
        <v>17955</v>
      </c>
      <c r="L25" s="19"/>
      <c r="N25" s="19"/>
      <c r="P25" s="19"/>
    </row>
    <row r="26" spans="1:16" ht="18" x14ac:dyDescent="0.35">
      <c r="A26" s="155">
        <v>14</v>
      </c>
      <c r="B26" s="156" t="s">
        <v>1123</v>
      </c>
      <c r="C26" s="157" t="s">
        <v>1124</v>
      </c>
      <c r="D26" s="165" t="s">
        <v>1125</v>
      </c>
      <c r="E26" s="158">
        <v>1385</v>
      </c>
      <c r="F26" s="163">
        <v>33</v>
      </c>
      <c r="G26" s="160">
        <v>45705</v>
      </c>
      <c r="H26" s="164">
        <v>33</v>
      </c>
      <c r="I26" s="162">
        <v>45705</v>
      </c>
      <c r="J26" s="164">
        <v>50.5</v>
      </c>
      <c r="K26" s="162">
        <v>69942.5</v>
      </c>
      <c r="L26" s="19"/>
      <c r="N26" s="19"/>
      <c r="P26" s="19"/>
    </row>
    <row r="27" spans="1:16" ht="63" x14ac:dyDescent="0.35">
      <c r="A27" s="155">
        <v>15</v>
      </c>
      <c r="B27" s="156" t="s">
        <v>1126</v>
      </c>
      <c r="C27" s="166" t="s">
        <v>1127</v>
      </c>
      <c r="D27" s="165" t="s">
        <v>1125</v>
      </c>
      <c r="E27" s="158">
        <v>6060</v>
      </c>
      <c r="F27" s="163">
        <v>165</v>
      </c>
      <c r="G27" s="160">
        <v>999900</v>
      </c>
      <c r="H27" s="164">
        <v>151</v>
      </c>
      <c r="I27" s="162">
        <v>915060</v>
      </c>
      <c r="J27" s="164">
        <v>139</v>
      </c>
      <c r="K27" s="162">
        <v>842340</v>
      </c>
      <c r="L27" s="19"/>
      <c r="N27" s="19"/>
      <c r="P27" s="19"/>
    </row>
    <row r="28" spans="1:16" ht="18" x14ac:dyDescent="0.35">
      <c r="A28" s="155">
        <v>16</v>
      </c>
      <c r="B28" s="156" t="s">
        <v>1128</v>
      </c>
      <c r="C28" s="157" t="s">
        <v>1129</v>
      </c>
      <c r="D28" s="165" t="s">
        <v>1125</v>
      </c>
      <c r="E28" s="158">
        <v>5325</v>
      </c>
      <c r="F28" s="163">
        <v>150</v>
      </c>
      <c r="G28" s="160">
        <v>798750</v>
      </c>
      <c r="H28" s="164">
        <v>148</v>
      </c>
      <c r="I28" s="162">
        <v>788100</v>
      </c>
      <c r="J28" s="164">
        <v>136</v>
      </c>
      <c r="K28" s="162">
        <v>724200</v>
      </c>
      <c r="L28" s="19"/>
      <c r="N28" s="19"/>
      <c r="P28" s="19"/>
    </row>
    <row r="29" spans="1:16" x14ac:dyDescent="0.35">
      <c r="A29" s="155">
        <v>17</v>
      </c>
      <c r="B29" s="156" t="s">
        <v>1130</v>
      </c>
      <c r="C29" s="157" t="s">
        <v>1131</v>
      </c>
      <c r="D29" s="165" t="s">
        <v>1125</v>
      </c>
      <c r="E29" s="158">
        <v>175</v>
      </c>
      <c r="F29" s="163">
        <v>900</v>
      </c>
      <c r="G29" s="160">
        <v>157500</v>
      </c>
      <c r="H29" s="164">
        <v>925</v>
      </c>
      <c r="I29" s="162">
        <v>161875</v>
      </c>
      <c r="J29" s="164">
        <v>850</v>
      </c>
      <c r="K29" s="162">
        <v>148750</v>
      </c>
      <c r="L29" s="19"/>
      <c r="N29" s="19"/>
      <c r="P29" s="19"/>
    </row>
    <row r="30" spans="1:16" x14ac:dyDescent="0.35">
      <c r="A30" s="155">
        <v>18</v>
      </c>
      <c r="B30" s="156" t="s">
        <v>1132</v>
      </c>
      <c r="C30" s="157" t="s">
        <v>1133</v>
      </c>
      <c r="D30" s="165" t="s">
        <v>1125</v>
      </c>
      <c r="E30" s="158">
        <v>1375</v>
      </c>
      <c r="F30" s="163">
        <v>40</v>
      </c>
      <c r="G30" s="160">
        <v>55000</v>
      </c>
      <c r="H30" s="164">
        <v>75</v>
      </c>
      <c r="I30" s="162">
        <v>103125</v>
      </c>
      <c r="J30" s="164">
        <v>69</v>
      </c>
      <c r="K30" s="162">
        <v>94875</v>
      </c>
      <c r="L30" s="19"/>
      <c r="N30" s="19"/>
      <c r="P30" s="19"/>
    </row>
    <row r="31" spans="1:16" x14ac:dyDescent="0.35">
      <c r="A31" s="155">
        <v>19</v>
      </c>
      <c r="B31" s="156" t="s">
        <v>1134</v>
      </c>
      <c r="C31" s="157" t="s">
        <v>1135</v>
      </c>
      <c r="D31" s="165" t="s">
        <v>1136</v>
      </c>
      <c r="E31" s="158">
        <v>8765</v>
      </c>
      <c r="F31" s="163">
        <v>5</v>
      </c>
      <c r="G31" s="160">
        <v>43825</v>
      </c>
      <c r="H31" s="164">
        <v>3</v>
      </c>
      <c r="I31" s="162">
        <v>26295</v>
      </c>
      <c r="J31" s="164">
        <v>2.8</v>
      </c>
      <c r="K31" s="162">
        <v>24542</v>
      </c>
      <c r="L31" s="19"/>
      <c r="N31" s="19"/>
      <c r="P31" s="19"/>
    </row>
    <row r="32" spans="1:16" x14ac:dyDescent="0.35">
      <c r="A32" s="155">
        <v>20</v>
      </c>
      <c r="B32" s="156" t="s">
        <v>1137</v>
      </c>
      <c r="C32" s="157" t="s">
        <v>1138</v>
      </c>
      <c r="D32" s="156" t="s">
        <v>1113</v>
      </c>
      <c r="E32" s="158">
        <v>47438</v>
      </c>
      <c r="F32" s="163">
        <v>2</v>
      </c>
      <c r="G32" s="160">
        <v>94876</v>
      </c>
      <c r="H32" s="164">
        <v>1.6</v>
      </c>
      <c r="I32" s="162">
        <v>75900.800000000003</v>
      </c>
      <c r="J32" s="164">
        <v>1.8</v>
      </c>
      <c r="K32" s="162">
        <v>85388.4</v>
      </c>
      <c r="L32" s="19"/>
      <c r="N32" s="19"/>
      <c r="P32" s="19"/>
    </row>
    <row r="33" spans="1:20" x14ac:dyDescent="0.35">
      <c r="A33" s="155">
        <v>21</v>
      </c>
      <c r="B33" s="156" t="s">
        <v>1139</v>
      </c>
      <c r="C33" s="157" t="s">
        <v>1140</v>
      </c>
      <c r="D33" s="156" t="s">
        <v>1141</v>
      </c>
      <c r="E33" s="158">
        <v>25830</v>
      </c>
      <c r="F33" s="163">
        <v>1</v>
      </c>
      <c r="G33" s="160">
        <v>25830</v>
      </c>
      <c r="H33" s="164">
        <v>0.9</v>
      </c>
      <c r="I33" s="162">
        <v>23247</v>
      </c>
      <c r="J33" s="164">
        <v>1</v>
      </c>
      <c r="K33" s="162">
        <v>25830</v>
      </c>
      <c r="L33" s="19"/>
      <c r="N33" s="19"/>
      <c r="P33" s="19"/>
    </row>
    <row r="34" spans="1:20" x14ac:dyDescent="0.35">
      <c r="A34" s="155">
        <v>22</v>
      </c>
      <c r="B34" s="156" t="s">
        <v>1142</v>
      </c>
      <c r="C34" s="157" t="s">
        <v>1143</v>
      </c>
      <c r="D34" s="156" t="s">
        <v>1141</v>
      </c>
      <c r="E34" s="158">
        <v>25830</v>
      </c>
      <c r="F34" s="163">
        <v>1</v>
      </c>
      <c r="G34" s="160">
        <v>25830</v>
      </c>
      <c r="H34" s="164">
        <v>1.1499999999999999</v>
      </c>
      <c r="I34" s="162">
        <v>29704.5</v>
      </c>
      <c r="J34" s="164">
        <v>1</v>
      </c>
      <c r="K34" s="162">
        <v>25830</v>
      </c>
    </row>
    <row r="35" spans="1:20" s="12" customFormat="1" x14ac:dyDescent="0.35">
      <c r="A35" s="155">
        <v>23</v>
      </c>
      <c r="B35" s="156" t="s">
        <v>1144</v>
      </c>
      <c r="C35" s="157" t="s">
        <v>1145</v>
      </c>
      <c r="D35" s="156" t="s">
        <v>1141</v>
      </c>
      <c r="E35" s="158">
        <v>540</v>
      </c>
      <c r="F35" s="163">
        <v>1</v>
      </c>
      <c r="G35" s="167">
        <v>540</v>
      </c>
      <c r="H35" s="164">
        <v>0.9</v>
      </c>
      <c r="I35" s="168">
        <v>486</v>
      </c>
      <c r="J35" s="164">
        <v>1</v>
      </c>
      <c r="K35" s="168">
        <v>540</v>
      </c>
      <c r="N35" s="47"/>
    </row>
    <row r="36" spans="1:20" x14ac:dyDescent="0.35">
      <c r="A36" s="155">
        <v>24</v>
      </c>
      <c r="B36" s="156" t="s">
        <v>1146</v>
      </c>
      <c r="C36" s="157" t="s">
        <v>1147</v>
      </c>
      <c r="D36" s="156" t="s">
        <v>1141</v>
      </c>
      <c r="E36" s="158">
        <v>540</v>
      </c>
      <c r="F36" s="163">
        <v>1</v>
      </c>
      <c r="G36" s="167">
        <v>540</v>
      </c>
      <c r="H36" s="164">
        <v>1.1499999999999999</v>
      </c>
      <c r="I36" s="168">
        <v>621</v>
      </c>
      <c r="J36" s="164">
        <v>1</v>
      </c>
      <c r="K36" s="168">
        <v>540</v>
      </c>
      <c r="N36" s="19"/>
    </row>
    <row r="37" spans="1:20" x14ac:dyDescent="0.35">
      <c r="A37" s="155">
        <v>25</v>
      </c>
      <c r="B37" s="156" t="s">
        <v>1148</v>
      </c>
      <c r="C37" s="157" t="s">
        <v>1149</v>
      </c>
      <c r="D37" s="156" t="s">
        <v>1150</v>
      </c>
      <c r="E37" s="158">
        <v>8</v>
      </c>
      <c r="F37" s="159">
        <v>3000</v>
      </c>
      <c r="G37" s="160">
        <v>24000</v>
      </c>
      <c r="H37" s="161">
        <v>2580</v>
      </c>
      <c r="I37" s="162">
        <v>20640</v>
      </c>
      <c r="J37" s="161">
        <v>2250</v>
      </c>
      <c r="K37" s="162">
        <v>18000</v>
      </c>
    </row>
    <row r="38" spans="1:20" x14ac:dyDescent="0.35">
      <c r="A38" s="155">
        <v>26</v>
      </c>
      <c r="B38" s="156" t="s">
        <v>1151</v>
      </c>
      <c r="C38" s="157" t="s">
        <v>1152</v>
      </c>
      <c r="D38" s="156" t="s">
        <v>1150</v>
      </c>
      <c r="E38" s="158">
        <v>8</v>
      </c>
      <c r="F38" s="159">
        <v>2500</v>
      </c>
      <c r="G38" s="160">
        <v>20000</v>
      </c>
      <c r="H38" s="161">
        <v>1800</v>
      </c>
      <c r="I38" s="162">
        <v>14400</v>
      </c>
      <c r="J38" s="161">
        <v>1890</v>
      </c>
      <c r="K38" s="162">
        <v>15120</v>
      </c>
      <c r="L38" s="189"/>
      <c r="M38" s="189"/>
      <c r="N38" s="25"/>
      <c r="Q38" s="18"/>
      <c r="R38" s="147"/>
      <c r="S38" s="26"/>
      <c r="T38" s="14"/>
    </row>
    <row r="39" spans="1:20" x14ac:dyDescent="0.35">
      <c r="A39" s="155">
        <v>27</v>
      </c>
      <c r="B39" s="156" t="s">
        <v>1153</v>
      </c>
      <c r="C39" s="157" t="s">
        <v>1154</v>
      </c>
      <c r="D39" s="156" t="s">
        <v>1113</v>
      </c>
      <c r="E39" s="158">
        <v>7395</v>
      </c>
      <c r="F39" s="163">
        <v>7.5</v>
      </c>
      <c r="G39" s="160">
        <v>55462.5</v>
      </c>
      <c r="H39" s="164">
        <v>6.05</v>
      </c>
      <c r="I39" s="162">
        <v>44739.75</v>
      </c>
      <c r="J39" s="164">
        <v>6.5</v>
      </c>
      <c r="K39" s="162">
        <v>48067.5</v>
      </c>
      <c r="Q39" s="18"/>
      <c r="R39" s="147"/>
      <c r="S39" s="26"/>
      <c r="T39" s="14"/>
    </row>
    <row r="40" spans="1:20" x14ac:dyDescent="0.35">
      <c r="A40" s="155">
        <v>28</v>
      </c>
      <c r="B40" s="156" t="s">
        <v>1155</v>
      </c>
      <c r="C40" s="157" t="s">
        <v>1156</v>
      </c>
      <c r="D40" s="156" t="s">
        <v>1118</v>
      </c>
      <c r="E40" s="158">
        <v>5010</v>
      </c>
      <c r="F40" s="163">
        <v>35</v>
      </c>
      <c r="G40" s="160">
        <v>175350</v>
      </c>
      <c r="H40" s="164">
        <v>32.5</v>
      </c>
      <c r="I40" s="162">
        <v>162825</v>
      </c>
      <c r="J40" s="164">
        <v>76</v>
      </c>
      <c r="K40" s="162">
        <v>380760</v>
      </c>
      <c r="L40" s="19"/>
      <c r="N40" s="19"/>
      <c r="P40" s="19"/>
    </row>
    <row r="41" spans="1:20" x14ac:dyDescent="0.35">
      <c r="A41" s="155">
        <v>29</v>
      </c>
      <c r="B41" s="156" t="s">
        <v>1157</v>
      </c>
      <c r="C41" s="157" t="s">
        <v>1158</v>
      </c>
      <c r="D41" s="156" t="s">
        <v>1108</v>
      </c>
      <c r="E41" s="158">
        <v>15400</v>
      </c>
      <c r="F41" s="163">
        <v>1.75</v>
      </c>
      <c r="G41" s="160">
        <v>26950</v>
      </c>
      <c r="H41" s="164">
        <v>1.4</v>
      </c>
      <c r="I41" s="162">
        <v>21560</v>
      </c>
      <c r="J41" s="164">
        <v>2.15</v>
      </c>
      <c r="K41" s="162">
        <v>33110</v>
      </c>
      <c r="L41" s="19"/>
      <c r="N41" s="19"/>
      <c r="P41" s="19"/>
    </row>
    <row r="42" spans="1:20" x14ac:dyDescent="0.35">
      <c r="A42" s="155">
        <v>30</v>
      </c>
      <c r="B42" s="156" t="s">
        <v>1159</v>
      </c>
      <c r="C42" s="157" t="s">
        <v>1160</v>
      </c>
      <c r="D42" s="156" t="s">
        <v>1108</v>
      </c>
      <c r="E42" s="158">
        <v>5800</v>
      </c>
      <c r="F42" s="163">
        <v>6</v>
      </c>
      <c r="G42" s="160">
        <v>34800</v>
      </c>
      <c r="H42" s="164">
        <v>3.7</v>
      </c>
      <c r="I42" s="162">
        <v>21460</v>
      </c>
      <c r="J42" s="164">
        <v>3.9</v>
      </c>
      <c r="K42" s="162">
        <v>22620</v>
      </c>
      <c r="L42" s="19"/>
      <c r="N42" s="19"/>
      <c r="P42" s="19"/>
    </row>
    <row r="43" spans="1:20" ht="36" x14ac:dyDescent="0.35">
      <c r="A43" s="155">
        <v>31</v>
      </c>
      <c r="B43" s="165" t="s">
        <v>1161</v>
      </c>
      <c r="C43" s="166" t="s">
        <v>1162</v>
      </c>
      <c r="D43" s="169" t="s">
        <v>1108</v>
      </c>
      <c r="E43" s="170">
        <v>18500</v>
      </c>
      <c r="F43" s="171">
        <v>1.5</v>
      </c>
      <c r="G43" s="172">
        <v>27750</v>
      </c>
      <c r="H43" s="173">
        <v>1.4</v>
      </c>
      <c r="I43" s="162">
        <v>25900</v>
      </c>
      <c r="J43" s="164">
        <v>2.5</v>
      </c>
      <c r="K43" s="162">
        <v>46250</v>
      </c>
    </row>
    <row r="44" spans="1:20" x14ac:dyDescent="0.35">
      <c r="A44" s="155">
        <v>32</v>
      </c>
      <c r="B44" s="165" t="s">
        <v>1163</v>
      </c>
      <c r="C44" s="157" t="s">
        <v>1164</v>
      </c>
      <c r="D44" s="165" t="s">
        <v>1165</v>
      </c>
      <c r="E44" s="170">
        <v>50</v>
      </c>
      <c r="F44" s="171">
        <v>180</v>
      </c>
      <c r="G44" s="172">
        <v>9000</v>
      </c>
      <c r="H44" s="173">
        <v>185</v>
      </c>
      <c r="I44" s="162">
        <v>9250</v>
      </c>
      <c r="J44" s="164">
        <v>107</v>
      </c>
      <c r="K44" s="162">
        <v>5350</v>
      </c>
    </row>
    <row r="45" spans="1:20" ht="36" x14ac:dyDescent="0.35">
      <c r="A45" s="174">
        <v>33</v>
      </c>
      <c r="B45" s="175" t="s">
        <v>1166</v>
      </c>
      <c r="C45" s="166" t="s">
        <v>1167</v>
      </c>
      <c r="D45" s="175" t="s">
        <v>1095</v>
      </c>
      <c r="E45" s="176">
        <v>1</v>
      </c>
      <c r="F45" s="177">
        <v>34500</v>
      </c>
      <c r="G45" s="178">
        <v>34500</v>
      </c>
      <c r="H45" s="179">
        <v>38000</v>
      </c>
      <c r="I45" s="180">
        <v>38000</v>
      </c>
      <c r="J45" s="181">
        <v>35890</v>
      </c>
      <c r="K45" s="180">
        <v>35890</v>
      </c>
    </row>
    <row r="46" spans="1:20" ht="36" x14ac:dyDescent="0.35">
      <c r="A46" s="174">
        <v>34</v>
      </c>
      <c r="B46" s="175" t="s">
        <v>1168</v>
      </c>
      <c r="C46" s="157" t="s">
        <v>1169</v>
      </c>
      <c r="D46" s="175" t="s">
        <v>1095</v>
      </c>
      <c r="E46" s="176">
        <v>1</v>
      </c>
      <c r="F46" s="177">
        <v>45000</v>
      </c>
      <c r="G46" s="178">
        <v>45000</v>
      </c>
      <c r="H46" s="179">
        <v>34000</v>
      </c>
      <c r="I46" s="180">
        <v>34000</v>
      </c>
      <c r="J46" s="181">
        <v>35890</v>
      </c>
      <c r="K46" s="180">
        <v>35890</v>
      </c>
    </row>
    <row r="47" spans="1:20" ht="27" x14ac:dyDescent="0.35">
      <c r="A47" s="155">
        <v>35</v>
      </c>
      <c r="B47" s="165" t="s">
        <v>1170</v>
      </c>
      <c r="C47" s="166" t="s">
        <v>1171</v>
      </c>
      <c r="D47" s="165" t="s">
        <v>1095</v>
      </c>
      <c r="E47" s="170">
        <v>1</v>
      </c>
      <c r="F47" s="182">
        <v>5060</v>
      </c>
      <c r="G47" s="172">
        <v>5060</v>
      </c>
      <c r="H47" s="173">
        <v>925</v>
      </c>
      <c r="I47" s="168">
        <v>925</v>
      </c>
      <c r="J47" s="161">
        <v>1080</v>
      </c>
      <c r="K47" s="162">
        <v>1080</v>
      </c>
    </row>
    <row r="48" spans="1:20" ht="18" x14ac:dyDescent="0.35">
      <c r="A48" s="155">
        <v>36</v>
      </c>
      <c r="B48" s="165" t="s">
        <v>1172</v>
      </c>
      <c r="C48" s="157" t="s">
        <v>1173</v>
      </c>
      <c r="D48" s="165" t="s">
        <v>1095</v>
      </c>
      <c r="E48" s="170">
        <v>1</v>
      </c>
      <c r="F48" s="182">
        <v>6500</v>
      </c>
      <c r="G48" s="172">
        <v>6500</v>
      </c>
      <c r="H48" s="183">
        <v>17000</v>
      </c>
      <c r="I48" s="162">
        <v>17000</v>
      </c>
      <c r="J48" s="161">
        <v>18665</v>
      </c>
      <c r="K48" s="162">
        <v>18665</v>
      </c>
    </row>
    <row r="49" spans="1:11" x14ac:dyDescent="0.35">
      <c r="A49" s="155">
        <v>37</v>
      </c>
      <c r="B49" s="165" t="s">
        <v>1174</v>
      </c>
      <c r="C49" s="157" t="s">
        <v>1175</v>
      </c>
      <c r="D49" s="165" t="s">
        <v>1095</v>
      </c>
      <c r="E49" s="170">
        <v>1</v>
      </c>
      <c r="F49" s="182">
        <v>2500</v>
      </c>
      <c r="G49" s="172">
        <v>2500</v>
      </c>
      <c r="H49" s="183">
        <v>1800</v>
      </c>
      <c r="I49" s="162">
        <v>1800</v>
      </c>
      <c r="J49" s="161">
        <v>2871</v>
      </c>
      <c r="K49" s="162">
        <v>2871</v>
      </c>
    </row>
    <row r="50" spans="1:11" x14ac:dyDescent="0.35">
      <c r="A50" s="155">
        <v>38</v>
      </c>
      <c r="B50" s="165" t="s">
        <v>1176</v>
      </c>
      <c r="C50" s="157" t="s">
        <v>1177</v>
      </c>
      <c r="D50" s="169" t="s">
        <v>1108</v>
      </c>
      <c r="E50" s="170">
        <v>18500</v>
      </c>
      <c r="F50" s="171">
        <v>2.9</v>
      </c>
      <c r="G50" s="172">
        <v>53650</v>
      </c>
      <c r="H50" s="173">
        <v>1.9</v>
      </c>
      <c r="I50" s="162">
        <v>35150</v>
      </c>
      <c r="J50" s="164">
        <v>1.4</v>
      </c>
      <c r="K50" s="162">
        <v>25900</v>
      </c>
    </row>
    <row r="51" spans="1:11" ht="18" x14ac:dyDescent="0.35">
      <c r="A51" s="155">
        <v>39</v>
      </c>
      <c r="B51" s="165" t="s">
        <v>1178</v>
      </c>
      <c r="C51" s="157" t="s">
        <v>1179</v>
      </c>
      <c r="D51" s="169" t="s">
        <v>1108</v>
      </c>
      <c r="E51" s="170">
        <v>18500</v>
      </c>
      <c r="F51" s="171">
        <v>2.25</v>
      </c>
      <c r="G51" s="172">
        <v>41625</v>
      </c>
      <c r="H51" s="173">
        <v>5.45</v>
      </c>
      <c r="I51" s="162">
        <v>100825</v>
      </c>
      <c r="J51" s="164">
        <v>7.8</v>
      </c>
      <c r="K51" s="162">
        <v>144300</v>
      </c>
    </row>
    <row r="52" spans="1:11" x14ac:dyDescent="0.35">
      <c r="A52" s="155">
        <v>40</v>
      </c>
      <c r="B52" s="165" t="s">
        <v>1180</v>
      </c>
      <c r="C52" s="157" t="s">
        <v>1181</v>
      </c>
      <c r="D52" s="169" t="s">
        <v>1108</v>
      </c>
      <c r="E52" s="170">
        <v>40</v>
      </c>
      <c r="F52" s="171">
        <v>160</v>
      </c>
      <c r="G52" s="172">
        <v>6400</v>
      </c>
      <c r="H52" s="173">
        <v>140</v>
      </c>
      <c r="I52" s="162">
        <v>5600</v>
      </c>
      <c r="J52" s="164">
        <v>114.8</v>
      </c>
      <c r="K52" s="162">
        <v>4592</v>
      </c>
    </row>
    <row r="53" spans="1:11" x14ac:dyDescent="0.35">
      <c r="A53" s="155">
        <v>41</v>
      </c>
      <c r="B53" s="165" t="s">
        <v>1182</v>
      </c>
      <c r="C53" s="157" t="s">
        <v>1183</v>
      </c>
      <c r="D53" s="165" t="s">
        <v>1165</v>
      </c>
      <c r="E53" s="170">
        <v>11</v>
      </c>
      <c r="F53" s="182">
        <v>1500</v>
      </c>
      <c r="G53" s="172">
        <v>16500</v>
      </c>
      <c r="H53" s="183">
        <v>1815</v>
      </c>
      <c r="I53" s="162">
        <v>19965</v>
      </c>
      <c r="J53" s="161">
        <v>2010</v>
      </c>
      <c r="K53" s="162">
        <v>22110</v>
      </c>
    </row>
    <row r="54" spans="1:11" ht="36" x14ac:dyDescent="0.35">
      <c r="A54" s="155">
        <v>42</v>
      </c>
      <c r="B54" s="165" t="s">
        <v>1184</v>
      </c>
      <c r="C54" s="166" t="s">
        <v>1185</v>
      </c>
      <c r="D54" s="169" t="s">
        <v>1108</v>
      </c>
      <c r="E54" s="170">
        <v>56</v>
      </c>
      <c r="F54" s="171">
        <v>160</v>
      </c>
      <c r="G54" s="172">
        <v>8960</v>
      </c>
      <c r="H54" s="173">
        <v>54</v>
      </c>
      <c r="I54" s="162">
        <v>3024</v>
      </c>
      <c r="J54" s="164">
        <v>344.6</v>
      </c>
      <c r="K54" s="162">
        <v>19297.599999999999</v>
      </c>
    </row>
    <row r="55" spans="1:11" ht="36" x14ac:dyDescent="0.35">
      <c r="A55" s="155">
        <v>43</v>
      </c>
      <c r="B55" s="165" t="s">
        <v>1186</v>
      </c>
      <c r="C55" s="166" t="s">
        <v>1187</v>
      </c>
      <c r="D55" s="169" t="s">
        <v>1108</v>
      </c>
      <c r="E55" s="170">
        <v>35</v>
      </c>
      <c r="F55" s="171">
        <v>160</v>
      </c>
      <c r="G55" s="172">
        <v>5600</v>
      </c>
      <c r="H55" s="173">
        <v>54</v>
      </c>
      <c r="I55" s="162">
        <v>1890</v>
      </c>
      <c r="J55" s="164">
        <v>185</v>
      </c>
      <c r="K55" s="162">
        <v>6475</v>
      </c>
    </row>
    <row r="56" spans="1:11" ht="18" x14ac:dyDescent="0.35">
      <c r="A56" s="155">
        <v>44</v>
      </c>
      <c r="B56" s="165" t="s">
        <v>1188</v>
      </c>
      <c r="C56" s="157" t="s">
        <v>1189</v>
      </c>
      <c r="D56" s="169" t="s">
        <v>1108</v>
      </c>
      <c r="E56" s="170">
        <v>1000</v>
      </c>
      <c r="F56" s="171">
        <v>5</v>
      </c>
      <c r="G56" s="172">
        <v>5000</v>
      </c>
      <c r="H56" s="173">
        <v>5.45</v>
      </c>
      <c r="I56" s="162">
        <v>5450</v>
      </c>
      <c r="J56" s="164">
        <v>8.6</v>
      </c>
      <c r="K56" s="162">
        <v>8600</v>
      </c>
    </row>
    <row r="57" spans="1:11" x14ac:dyDescent="0.35">
      <c r="A57" s="155">
        <v>45</v>
      </c>
      <c r="B57" s="165" t="s">
        <v>1190</v>
      </c>
      <c r="C57" s="157" t="s">
        <v>1191</v>
      </c>
      <c r="D57" s="165" t="s">
        <v>1165</v>
      </c>
      <c r="E57" s="170">
        <v>1</v>
      </c>
      <c r="F57" s="182">
        <v>5000</v>
      </c>
      <c r="G57" s="172">
        <v>5000</v>
      </c>
      <c r="H57" s="183">
        <v>9600</v>
      </c>
      <c r="I57" s="162">
        <v>9600</v>
      </c>
      <c r="J57" s="161">
        <v>10767</v>
      </c>
      <c r="K57" s="162">
        <v>10767</v>
      </c>
    </row>
    <row r="58" spans="1:11" x14ac:dyDescent="0.35">
      <c r="A58" s="155">
        <v>46</v>
      </c>
      <c r="B58" s="165" t="s">
        <v>1192</v>
      </c>
      <c r="C58" s="157" t="s">
        <v>1193</v>
      </c>
      <c r="D58" s="165" t="s">
        <v>1165</v>
      </c>
      <c r="E58" s="170">
        <v>3</v>
      </c>
      <c r="F58" s="171">
        <v>500</v>
      </c>
      <c r="G58" s="172">
        <v>1500</v>
      </c>
      <c r="H58" s="173">
        <v>910</v>
      </c>
      <c r="I58" s="162">
        <v>2730</v>
      </c>
      <c r="J58" s="161">
        <v>1436</v>
      </c>
      <c r="K58" s="162">
        <v>4308</v>
      </c>
    </row>
    <row r="59" spans="1:11" x14ac:dyDescent="0.35">
      <c r="A59" s="155">
        <v>47</v>
      </c>
      <c r="B59" s="165" t="s">
        <v>1194</v>
      </c>
      <c r="C59" s="157" t="s">
        <v>1195</v>
      </c>
      <c r="D59" s="165" t="s">
        <v>1165</v>
      </c>
      <c r="E59" s="170">
        <v>59</v>
      </c>
      <c r="F59" s="171">
        <v>950</v>
      </c>
      <c r="G59" s="172">
        <v>56050</v>
      </c>
      <c r="H59" s="183">
        <v>1415</v>
      </c>
      <c r="I59" s="162">
        <v>83485</v>
      </c>
      <c r="J59" s="161">
        <v>1628</v>
      </c>
      <c r="K59" s="162">
        <v>96052</v>
      </c>
    </row>
    <row r="60" spans="1:11" x14ac:dyDescent="0.35">
      <c r="A60" s="155">
        <v>48</v>
      </c>
      <c r="B60" s="165" t="s">
        <v>1196</v>
      </c>
      <c r="C60" s="157" t="s">
        <v>1197</v>
      </c>
      <c r="D60" s="165" t="s">
        <v>1165</v>
      </c>
      <c r="E60" s="170">
        <v>16</v>
      </c>
      <c r="F60" s="171">
        <v>975</v>
      </c>
      <c r="G60" s="172">
        <v>15600</v>
      </c>
      <c r="H60" s="183">
        <v>1425</v>
      </c>
      <c r="I60" s="162">
        <v>22800</v>
      </c>
      <c r="J60" s="161">
        <v>1684</v>
      </c>
      <c r="K60" s="162">
        <v>26944</v>
      </c>
    </row>
    <row r="61" spans="1:11" ht="27" x14ac:dyDescent="0.35">
      <c r="A61" s="155">
        <v>49</v>
      </c>
      <c r="B61" s="165" t="s">
        <v>1198</v>
      </c>
      <c r="C61" s="166" t="s">
        <v>1199</v>
      </c>
      <c r="D61" s="165" t="s">
        <v>1165</v>
      </c>
      <c r="E61" s="170">
        <v>4</v>
      </c>
      <c r="F61" s="182">
        <v>3500</v>
      </c>
      <c r="G61" s="172">
        <v>14000</v>
      </c>
      <c r="H61" s="183">
        <v>6000</v>
      </c>
      <c r="I61" s="162">
        <v>24000</v>
      </c>
      <c r="J61" s="161">
        <v>5599</v>
      </c>
      <c r="K61" s="162">
        <v>22396</v>
      </c>
    </row>
    <row r="62" spans="1:11" ht="27" x14ac:dyDescent="0.35">
      <c r="A62" s="155">
        <v>50</v>
      </c>
      <c r="B62" s="165" t="s">
        <v>1200</v>
      </c>
      <c r="C62" s="166" t="s">
        <v>1201</v>
      </c>
      <c r="D62" s="165" t="s">
        <v>1165</v>
      </c>
      <c r="E62" s="170">
        <v>2</v>
      </c>
      <c r="F62" s="182">
        <v>4000</v>
      </c>
      <c r="G62" s="172">
        <v>8000</v>
      </c>
      <c r="H62" s="183">
        <v>7600</v>
      </c>
      <c r="I62" s="162">
        <v>15200</v>
      </c>
      <c r="J62" s="161">
        <v>6029</v>
      </c>
      <c r="K62" s="162">
        <v>12058</v>
      </c>
    </row>
    <row r="63" spans="1:11" ht="27" x14ac:dyDescent="0.35">
      <c r="A63" s="155">
        <v>51</v>
      </c>
      <c r="B63" s="165" t="s">
        <v>1202</v>
      </c>
      <c r="C63" s="166" t="s">
        <v>1203</v>
      </c>
      <c r="D63" s="165" t="s">
        <v>1165</v>
      </c>
      <c r="E63" s="170">
        <v>2</v>
      </c>
      <c r="F63" s="182">
        <v>14310</v>
      </c>
      <c r="G63" s="172">
        <v>28620</v>
      </c>
      <c r="H63" s="183">
        <v>11500</v>
      </c>
      <c r="I63" s="162">
        <v>23000</v>
      </c>
      <c r="J63" s="161">
        <v>20100</v>
      </c>
      <c r="K63" s="162">
        <v>40200</v>
      </c>
    </row>
    <row r="64" spans="1:11" x14ac:dyDescent="0.35">
      <c r="A64" s="155">
        <v>52</v>
      </c>
      <c r="B64" s="165" t="s">
        <v>1204</v>
      </c>
      <c r="C64" s="157" t="s">
        <v>1205</v>
      </c>
      <c r="D64" s="165" t="s">
        <v>1095</v>
      </c>
      <c r="E64" s="170">
        <v>1</v>
      </c>
      <c r="F64" s="182">
        <v>20000</v>
      </c>
      <c r="G64" s="172">
        <v>20000</v>
      </c>
      <c r="H64" s="183">
        <v>4100</v>
      </c>
      <c r="I64" s="162">
        <v>4100</v>
      </c>
      <c r="J64" s="161">
        <v>7177</v>
      </c>
      <c r="K64" s="162">
        <v>7177</v>
      </c>
    </row>
    <row r="65" spans="1:11" x14ac:dyDescent="0.35">
      <c r="A65" s="155">
        <v>53</v>
      </c>
      <c r="B65" s="165" t="s">
        <v>1206</v>
      </c>
      <c r="C65" s="157" t="s">
        <v>1207</v>
      </c>
      <c r="D65" s="165" t="s">
        <v>1095</v>
      </c>
      <c r="E65" s="170">
        <v>1</v>
      </c>
      <c r="F65" s="182">
        <v>10000</v>
      </c>
      <c r="G65" s="172">
        <v>10000</v>
      </c>
      <c r="H65" s="183">
        <v>1000</v>
      </c>
      <c r="I65" s="162">
        <v>1000</v>
      </c>
      <c r="J65" s="161">
        <v>2154</v>
      </c>
      <c r="K65" s="162">
        <v>2154</v>
      </c>
    </row>
    <row r="66" spans="1:11" x14ac:dyDescent="0.35">
      <c r="A66" s="238" t="s">
        <v>1208</v>
      </c>
      <c r="B66" s="238"/>
      <c r="C66" s="238"/>
      <c r="D66" s="238"/>
      <c r="E66" s="238"/>
      <c r="F66" s="239">
        <f>SUM(G13:G65)</f>
        <v>3646116</v>
      </c>
      <c r="G66" s="239"/>
      <c r="H66" s="240">
        <f>SUM(I13:I65)</f>
        <v>3449426.3</v>
      </c>
      <c r="I66" s="225"/>
      <c r="J66" s="228">
        <f>SUM(K13:K65)</f>
        <v>3885385</v>
      </c>
      <c r="K66" s="229"/>
    </row>
    <row r="70" spans="1:11" x14ac:dyDescent="0.35">
      <c r="A70" s="230"/>
      <c r="B70" s="230"/>
      <c r="C70" s="230"/>
      <c r="D70" s="230"/>
      <c r="E70" s="231"/>
      <c r="F70" s="232" t="s">
        <v>1083</v>
      </c>
      <c r="G70" s="233"/>
      <c r="H70" s="234" t="s">
        <v>1084</v>
      </c>
      <c r="I70" s="235"/>
      <c r="J70" s="236" t="s">
        <v>1085</v>
      </c>
      <c r="K70" s="237"/>
    </row>
    <row r="71" spans="1:11" ht="18" x14ac:dyDescent="0.35">
      <c r="A71" s="148" t="s">
        <v>1086</v>
      </c>
      <c r="B71" s="149"/>
      <c r="C71" s="150" t="s">
        <v>1087</v>
      </c>
      <c r="D71" s="151" t="s">
        <v>1088</v>
      </c>
      <c r="E71" s="148" t="s">
        <v>1089</v>
      </c>
      <c r="F71" s="152" t="s">
        <v>1090</v>
      </c>
      <c r="G71" s="153" t="s">
        <v>1091</v>
      </c>
      <c r="H71" s="151" t="s">
        <v>1090</v>
      </c>
      <c r="I71" s="154" t="s">
        <v>1091</v>
      </c>
      <c r="J71" s="151" t="s">
        <v>1090</v>
      </c>
      <c r="K71" s="154" t="s">
        <v>1091</v>
      </c>
    </row>
    <row r="72" spans="1:11" x14ac:dyDescent="0.35">
      <c r="A72" s="213" t="s">
        <v>1209</v>
      </c>
      <c r="B72" s="214"/>
      <c r="C72" s="214"/>
      <c r="D72" s="214"/>
      <c r="E72" s="215"/>
      <c r="F72" s="216"/>
      <c r="G72" s="217"/>
      <c r="H72" s="218"/>
      <c r="I72" s="219"/>
      <c r="J72" s="218"/>
      <c r="K72" s="219"/>
    </row>
    <row r="73" spans="1:11" ht="18" x14ac:dyDescent="0.35">
      <c r="A73" s="155">
        <v>54</v>
      </c>
      <c r="B73" s="156" t="s">
        <v>1100</v>
      </c>
      <c r="C73" s="157" t="s">
        <v>1101</v>
      </c>
      <c r="D73" s="156" t="s">
        <v>1095</v>
      </c>
      <c r="E73" s="158">
        <v>1</v>
      </c>
      <c r="F73" s="159">
        <v>20000</v>
      </c>
      <c r="G73" s="160">
        <v>20000</v>
      </c>
      <c r="H73" s="161">
        <v>15000</v>
      </c>
      <c r="I73" s="162">
        <v>15000</v>
      </c>
      <c r="J73" s="161">
        <v>13000</v>
      </c>
      <c r="K73" s="162">
        <v>13000</v>
      </c>
    </row>
    <row r="74" spans="1:11" x14ac:dyDescent="0.35">
      <c r="A74" s="155">
        <v>55</v>
      </c>
      <c r="B74" s="156" t="s">
        <v>1102</v>
      </c>
      <c r="C74" s="157" t="s">
        <v>1103</v>
      </c>
      <c r="D74" s="156" t="s">
        <v>1095</v>
      </c>
      <c r="E74" s="158">
        <v>1</v>
      </c>
      <c r="F74" s="159">
        <v>35000</v>
      </c>
      <c r="G74" s="160">
        <v>35000</v>
      </c>
      <c r="H74" s="161">
        <v>11000</v>
      </c>
      <c r="I74" s="162">
        <v>11000</v>
      </c>
      <c r="J74" s="161">
        <v>22660</v>
      </c>
      <c r="K74" s="162">
        <v>22660</v>
      </c>
    </row>
    <row r="75" spans="1:11" x14ac:dyDescent="0.35">
      <c r="A75" s="155">
        <v>56</v>
      </c>
      <c r="B75" s="156" t="s">
        <v>1104</v>
      </c>
      <c r="C75" s="157" t="s">
        <v>1105</v>
      </c>
      <c r="D75" s="156" t="s">
        <v>1095</v>
      </c>
      <c r="E75" s="158">
        <v>1</v>
      </c>
      <c r="F75" s="159">
        <v>35000</v>
      </c>
      <c r="G75" s="160">
        <v>35000</v>
      </c>
      <c r="H75" s="161">
        <v>45000</v>
      </c>
      <c r="I75" s="162">
        <v>45000</v>
      </c>
      <c r="J75" s="161">
        <v>17800</v>
      </c>
      <c r="K75" s="162">
        <v>17800</v>
      </c>
    </row>
    <row r="76" spans="1:11" x14ac:dyDescent="0.35">
      <c r="A76" s="155">
        <v>57</v>
      </c>
      <c r="B76" s="156" t="s">
        <v>1106</v>
      </c>
      <c r="C76" s="157" t="s">
        <v>1107</v>
      </c>
      <c r="D76" s="156" t="s">
        <v>1108</v>
      </c>
      <c r="E76" s="158">
        <v>350</v>
      </c>
      <c r="F76" s="163">
        <v>3.5</v>
      </c>
      <c r="G76" s="160">
        <v>1225</v>
      </c>
      <c r="H76" s="164">
        <v>2.15</v>
      </c>
      <c r="I76" s="168">
        <v>752.5</v>
      </c>
      <c r="J76" s="164">
        <v>2.6</v>
      </c>
      <c r="K76" s="168">
        <v>910</v>
      </c>
    </row>
    <row r="77" spans="1:11" x14ac:dyDescent="0.35">
      <c r="A77" s="155">
        <v>58</v>
      </c>
      <c r="B77" s="156" t="s">
        <v>1109</v>
      </c>
      <c r="C77" s="157" t="s">
        <v>1110</v>
      </c>
      <c r="D77" s="156" t="s">
        <v>1108</v>
      </c>
      <c r="E77" s="158">
        <v>900</v>
      </c>
      <c r="F77" s="163">
        <v>4</v>
      </c>
      <c r="G77" s="160">
        <v>3600</v>
      </c>
      <c r="H77" s="164">
        <v>4</v>
      </c>
      <c r="I77" s="162">
        <v>3600</v>
      </c>
      <c r="J77" s="164">
        <v>4.9000000000000004</v>
      </c>
      <c r="K77" s="162">
        <v>4410</v>
      </c>
    </row>
    <row r="78" spans="1:11" x14ac:dyDescent="0.35">
      <c r="A78" s="155">
        <v>59</v>
      </c>
      <c r="B78" s="156" t="s">
        <v>1111</v>
      </c>
      <c r="C78" s="157" t="s">
        <v>1112</v>
      </c>
      <c r="D78" s="156" t="s">
        <v>1113</v>
      </c>
      <c r="E78" s="158">
        <v>10835</v>
      </c>
      <c r="F78" s="163">
        <v>5</v>
      </c>
      <c r="G78" s="160">
        <v>54175</v>
      </c>
      <c r="H78" s="164">
        <v>6</v>
      </c>
      <c r="I78" s="162">
        <v>65010</v>
      </c>
      <c r="J78" s="164">
        <v>4.8</v>
      </c>
      <c r="K78" s="162">
        <v>52008</v>
      </c>
    </row>
    <row r="79" spans="1:11" x14ac:dyDescent="0.35">
      <c r="A79" s="155">
        <v>60</v>
      </c>
      <c r="B79" s="156" t="s">
        <v>1114</v>
      </c>
      <c r="C79" s="157" t="s">
        <v>1115</v>
      </c>
      <c r="D79" s="156" t="s">
        <v>1113</v>
      </c>
      <c r="E79" s="158">
        <v>2510</v>
      </c>
      <c r="F79" s="163">
        <v>20</v>
      </c>
      <c r="G79" s="160">
        <v>50200</v>
      </c>
      <c r="H79" s="164">
        <v>6.4</v>
      </c>
      <c r="I79" s="162">
        <v>16064</v>
      </c>
      <c r="J79" s="164">
        <v>10</v>
      </c>
      <c r="K79" s="162">
        <v>25100</v>
      </c>
    </row>
    <row r="80" spans="1:11" x14ac:dyDescent="0.35">
      <c r="A80" s="155">
        <v>61</v>
      </c>
      <c r="B80" s="156" t="s">
        <v>1116</v>
      </c>
      <c r="C80" s="157" t="s">
        <v>1117</v>
      </c>
      <c r="D80" s="156" t="s">
        <v>1118</v>
      </c>
      <c r="E80" s="158">
        <v>55</v>
      </c>
      <c r="F80" s="163">
        <v>20</v>
      </c>
      <c r="G80" s="160">
        <v>1100</v>
      </c>
      <c r="H80" s="164">
        <v>12</v>
      </c>
      <c r="I80" s="168">
        <v>660</v>
      </c>
      <c r="J80" s="164">
        <v>31.2</v>
      </c>
      <c r="K80" s="162">
        <v>1716</v>
      </c>
    </row>
    <row r="81" spans="1:11" x14ac:dyDescent="0.35">
      <c r="A81" s="155">
        <v>62</v>
      </c>
      <c r="B81" s="156" t="s">
        <v>1119</v>
      </c>
      <c r="C81" s="157" t="s">
        <v>1120</v>
      </c>
      <c r="D81" s="156" t="s">
        <v>1118</v>
      </c>
      <c r="E81" s="158">
        <v>345</v>
      </c>
      <c r="F81" s="163">
        <v>25</v>
      </c>
      <c r="G81" s="160">
        <v>8625</v>
      </c>
      <c r="H81" s="164">
        <v>10</v>
      </c>
      <c r="I81" s="162">
        <v>3450</v>
      </c>
      <c r="J81" s="164">
        <v>33.200000000000003</v>
      </c>
      <c r="K81" s="162">
        <v>11454</v>
      </c>
    </row>
    <row r="82" spans="1:11" ht="18" x14ac:dyDescent="0.35">
      <c r="A82" s="155">
        <v>63</v>
      </c>
      <c r="B82" s="156" t="s">
        <v>1121</v>
      </c>
      <c r="C82" s="157" t="s">
        <v>1122</v>
      </c>
      <c r="D82" s="156" t="s">
        <v>1118</v>
      </c>
      <c r="E82" s="158">
        <v>445</v>
      </c>
      <c r="F82" s="163">
        <v>12</v>
      </c>
      <c r="G82" s="160">
        <v>5340</v>
      </c>
      <c r="H82" s="164">
        <v>20</v>
      </c>
      <c r="I82" s="162">
        <v>8900</v>
      </c>
      <c r="J82" s="164">
        <v>28.5</v>
      </c>
      <c r="K82" s="162">
        <v>12682.5</v>
      </c>
    </row>
    <row r="83" spans="1:11" x14ac:dyDescent="0.35">
      <c r="A83" s="155">
        <v>64</v>
      </c>
      <c r="B83" s="156" t="s">
        <v>1123</v>
      </c>
      <c r="C83" s="157" t="s">
        <v>1124</v>
      </c>
      <c r="D83" s="165" t="s">
        <v>1125</v>
      </c>
      <c r="E83" s="158">
        <v>1310</v>
      </c>
      <c r="F83" s="163">
        <v>33</v>
      </c>
      <c r="G83" s="160">
        <v>43230</v>
      </c>
      <c r="H83" s="164">
        <v>33</v>
      </c>
      <c r="I83" s="162">
        <v>43230</v>
      </c>
      <c r="J83" s="164">
        <v>50.5</v>
      </c>
      <c r="K83" s="162">
        <v>66155</v>
      </c>
    </row>
    <row r="84" spans="1:11" x14ac:dyDescent="0.35">
      <c r="A84" s="155">
        <v>65</v>
      </c>
      <c r="B84" s="156" t="s">
        <v>1210</v>
      </c>
      <c r="C84" s="157" t="s">
        <v>1211</v>
      </c>
      <c r="D84" s="165" t="s">
        <v>1125</v>
      </c>
      <c r="E84" s="158">
        <v>390</v>
      </c>
      <c r="F84" s="163">
        <v>32</v>
      </c>
      <c r="G84" s="160">
        <v>12480</v>
      </c>
      <c r="H84" s="164">
        <v>37</v>
      </c>
      <c r="I84" s="162">
        <v>14430</v>
      </c>
      <c r="J84" s="164">
        <v>56</v>
      </c>
      <c r="K84" s="162">
        <v>21840</v>
      </c>
    </row>
    <row r="85" spans="1:11" ht="18" x14ac:dyDescent="0.35">
      <c r="A85" s="155">
        <v>66</v>
      </c>
      <c r="B85" s="156" t="s">
        <v>1126</v>
      </c>
      <c r="C85" s="157" t="s">
        <v>1212</v>
      </c>
      <c r="D85" s="165" t="s">
        <v>1125</v>
      </c>
      <c r="E85" s="158">
        <v>2670</v>
      </c>
      <c r="F85" s="163">
        <v>165</v>
      </c>
      <c r="G85" s="160">
        <v>440550</v>
      </c>
      <c r="H85" s="164">
        <v>151</v>
      </c>
      <c r="I85" s="162">
        <v>403170</v>
      </c>
      <c r="J85" s="164">
        <v>139</v>
      </c>
      <c r="K85" s="162">
        <v>371130</v>
      </c>
    </row>
    <row r="86" spans="1:11" ht="18" x14ac:dyDescent="0.35">
      <c r="A86" s="155">
        <v>67</v>
      </c>
      <c r="B86" s="156" t="s">
        <v>1128</v>
      </c>
      <c r="C86" s="157" t="s">
        <v>1129</v>
      </c>
      <c r="D86" s="165" t="s">
        <v>1125</v>
      </c>
      <c r="E86" s="158">
        <v>280</v>
      </c>
      <c r="F86" s="163">
        <v>150</v>
      </c>
      <c r="G86" s="160">
        <v>42000</v>
      </c>
      <c r="H86" s="164">
        <v>148</v>
      </c>
      <c r="I86" s="162">
        <v>41440</v>
      </c>
      <c r="J86" s="164">
        <v>136</v>
      </c>
      <c r="K86" s="162">
        <v>38080</v>
      </c>
    </row>
    <row r="87" spans="1:11" x14ac:dyDescent="0.35">
      <c r="A87" s="155">
        <v>68</v>
      </c>
      <c r="B87" s="156" t="s">
        <v>1130</v>
      </c>
      <c r="C87" s="157" t="s">
        <v>1131</v>
      </c>
      <c r="D87" s="165" t="s">
        <v>1125</v>
      </c>
      <c r="E87" s="158">
        <v>75</v>
      </c>
      <c r="F87" s="163">
        <v>900</v>
      </c>
      <c r="G87" s="160">
        <v>67500</v>
      </c>
      <c r="H87" s="164">
        <v>925</v>
      </c>
      <c r="I87" s="162">
        <v>69375</v>
      </c>
      <c r="J87" s="164">
        <v>850</v>
      </c>
      <c r="K87" s="162">
        <v>63750</v>
      </c>
    </row>
    <row r="88" spans="1:11" x14ac:dyDescent="0.35">
      <c r="A88" s="155">
        <v>69</v>
      </c>
      <c r="B88" s="156" t="s">
        <v>1132</v>
      </c>
      <c r="C88" s="157" t="s">
        <v>1133</v>
      </c>
      <c r="D88" s="165" t="s">
        <v>1125</v>
      </c>
      <c r="E88" s="158">
        <v>590</v>
      </c>
      <c r="F88" s="163">
        <v>40</v>
      </c>
      <c r="G88" s="160">
        <v>23600</v>
      </c>
      <c r="H88" s="164">
        <v>75</v>
      </c>
      <c r="I88" s="162">
        <v>44250</v>
      </c>
      <c r="J88" s="164">
        <v>69</v>
      </c>
      <c r="K88" s="162">
        <v>40710</v>
      </c>
    </row>
    <row r="89" spans="1:11" x14ac:dyDescent="0.35">
      <c r="A89" s="155">
        <v>70</v>
      </c>
      <c r="B89" s="156" t="s">
        <v>1213</v>
      </c>
      <c r="C89" s="157" t="s">
        <v>1214</v>
      </c>
      <c r="D89" s="165" t="s">
        <v>1136</v>
      </c>
      <c r="E89" s="158">
        <v>245</v>
      </c>
      <c r="F89" s="163">
        <v>4</v>
      </c>
      <c r="G89" s="167">
        <v>980</v>
      </c>
      <c r="H89" s="164">
        <v>5.3</v>
      </c>
      <c r="I89" s="162">
        <v>1298.5</v>
      </c>
      <c r="J89" s="164">
        <v>4.9000000000000004</v>
      </c>
      <c r="K89" s="162">
        <v>1200.5</v>
      </c>
    </row>
    <row r="90" spans="1:11" x14ac:dyDescent="0.35">
      <c r="A90" s="155">
        <v>71</v>
      </c>
      <c r="B90" s="156" t="s">
        <v>1134</v>
      </c>
      <c r="C90" s="157" t="s">
        <v>1135</v>
      </c>
      <c r="D90" s="165" t="s">
        <v>1136</v>
      </c>
      <c r="E90" s="158">
        <v>3070</v>
      </c>
      <c r="F90" s="163">
        <v>5</v>
      </c>
      <c r="G90" s="160">
        <v>15350</v>
      </c>
      <c r="H90" s="164">
        <v>3</v>
      </c>
      <c r="I90" s="162">
        <v>9210</v>
      </c>
      <c r="J90" s="164">
        <v>2.8</v>
      </c>
      <c r="K90" s="162">
        <v>8596</v>
      </c>
    </row>
    <row r="91" spans="1:11" x14ac:dyDescent="0.35">
      <c r="A91" s="155">
        <v>72</v>
      </c>
      <c r="B91" s="156" t="s">
        <v>1137</v>
      </c>
      <c r="C91" s="157" t="s">
        <v>1138</v>
      </c>
      <c r="D91" s="156" t="s">
        <v>1113</v>
      </c>
      <c r="E91" s="158">
        <v>20340</v>
      </c>
      <c r="F91" s="163">
        <v>2</v>
      </c>
      <c r="G91" s="160">
        <v>40680</v>
      </c>
      <c r="H91" s="164">
        <v>1.5</v>
      </c>
      <c r="I91" s="162">
        <v>30510</v>
      </c>
      <c r="J91" s="164">
        <v>1.8</v>
      </c>
      <c r="K91" s="162">
        <v>36612</v>
      </c>
    </row>
    <row r="92" spans="1:11" x14ac:dyDescent="0.35">
      <c r="A92" s="155">
        <v>73</v>
      </c>
      <c r="B92" s="156" t="s">
        <v>1144</v>
      </c>
      <c r="C92" s="157" t="s">
        <v>1145</v>
      </c>
      <c r="D92" s="156" t="s">
        <v>1141</v>
      </c>
      <c r="E92" s="158">
        <v>2665</v>
      </c>
      <c r="F92" s="163">
        <v>1</v>
      </c>
      <c r="G92" s="160">
        <v>2665</v>
      </c>
      <c r="H92" s="164">
        <v>0.9</v>
      </c>
      <c r="I92" s="162">
        <v>2398.5</v>
      </c>
      <c r="J92" s="164">
        <v>1</v>
      </c>
      <c r="K92" s="162">
        <v>2665</v>
      </c>
    </row>
    <row r="93" spans="1:11" x14ac:dyDescent="0.35">
      <c r="A93" s="155">
        <v>74</v>
      </c>
      <c r="B93" s="156" t="s">
        <v>1146</v>
      </c>
      <c r="C93" s="157" t="s">
        <v>1147</v>
      </c>
      <c r="D93" s="156" t="s">
        <v>1141</v>
      </c>
      <c r="E93" s="158">
        <v>2665</v>
      </c>
      <c r="F93" s="163">
        <v>1</v>
      </c>
      <c r="G93" s="160">
        <v>2665</v>
      </c>
      <c r="H93" s="164">
        <v>1.1499999999999999</v>
      </c>
      <c r="I93" s="162">
        <v>3064.75</v>
      </c>
      <c r="J93" s="164">
        <v>1</v>
      </c>
      <c r="K93" s="162">
        <v>2665</v>
      </c>
    </row>
    <row r="94" spans="1:11" x14ac:dyDescent="0.35">
      <c r="A94" s="155">
        <v>75</v>
      </c>
      <c r="B94" s="156" t="s">
        <v>1215</v>
      </c>
      <c r="C94" s="157" t="s">
        <v>1216</v>
      </c>
      <c r="D94" s="156" t="s">
        <v>1108</v>
      </c>
      <c r="E94" s="158">
        <v>7280</v>
      </c>
      <c r="F94" s="163">
        <v>18</v>
      </c>
      <c r="G94" s="160">
        <v>131040</v>
      </c>
      <c r="H94" s="164">
        <v>21</v>
      </c>
      <c r="I94" s="162">
        <v>152880</v>
      </c>
      <c r="J94" s="164">
        <v>24</v>
      </c>
      <c r="K94" s="162">
        <v>174720</v>
      </c>
    </row>
    <row r="95" spans="1:11" x14ac:dyDescent="0.35">
      <c r="A95" s="155">
        <v>76</v>
      </c>
      <c r="B95" s="156" t="s">
        <v>1217</v>
      </c>
      <c r="C95" s="157" t="s">
        <v>1218</v>
      </c>
      <c r="D95" s="156" t="s">
        <v>1108</v>
      </c>
      <c r="E95" s="158">
        <v>840</v>
      </c>
      <c r="F95" s="163">
        <v>15</v>
      </c>
      <c r="G95" s="160">
        <v>12600</v>
      </c>
      <c r="H95" s="164">
        <v>18</v>
      </c>
      <c r="I95" s="162">
        <v>15120</v>
      </c>
      <c r="J95" s="164">
        <v>17.600000000000001</v>
      </c>
      <c r="K95" s="162">
        <v>14784</v>
      </c>
    </row>
    <row r="96" spans="1:11" x14ac:dyDescent="0.35">
      <c r="A96" s="155">
        <v>77</v>
      </c>
      <c r="B96" s="156" t="s">
        <v>1219</v>
      </c>
      <c r="C96" s="157" t="s">
        <v>1220</v>
      </c>
      <c r="D96" s="156" t="s">
        <v>1165</v>
      </c>
      <c r="E96" s="158">
        <v>23</v>
      </c>
      <c r="F96" s="159">
        <v>1000</v>
      </c>
      <c r="G96" s="160">
        <v>23000</v>
      </c>
      <c r="H96" s="161">
        <v>1205</v>
      </c>
      <c r="I96" s="162">
        <v>27715</v>
      </c>
      <c r="J96" s="161">
        <v>1140</v>
      </c>
      <c r="K96" s="162">
        <v>26220</v>
      </c>
    </row>
    <row r="97" spans="1:11" x14ac:dyDescent="0.35">
      <c r="A97" s="155">
        <v>78</v>
      </c>
      <c r="B97" s="156" t="s">
        <v>1148</v>
      </c>
      <c r="C97" s="157" t="s">
        <v>1149</v>
      </c>
      <c r="D97" s="156" t="s">
        <v>1150</v>
      </c>
      <c r="E97" s="158">
        <v>3</v>
      </c>
      <c r="F97" s="159">
        <v>3000</v>
      </c>
      <c r="G97" s="160">
        <v>9000</v>
      </c>
      <c r="H97" s="161">
        <v>2580</v>
      </c>
      <c r="I97" s="162">
        <v>7740</v>
      </c>
      <c r="J97" s="161">
        <v>2250</v>
      </c>
      <c r="K97" s="162">
        <v>6750</v>
      </c>
    </row>
    <row r="98" spans="1:11" x14ac:dyDescent="0.35">
      <c r="A98" s="155">
        <v>79</v>
      </c>
      <c r="B98" s="156" t="s">
        <v>1151</v>
      </c>
      <c r="C98" s="157" t="s">
        <v>1152</v>
      </c>
      <c r="D98" s="156" t="s">
        <v>1150</v>
      </c>
      <c r="E98" s="158">
        <v>3</v>
      </c>
      <c r="F98" s="159">
        <v>3000</v>
      </c>
      <c r="G98" s="160">
        <v>9000</v>
      </c>
      <c r="H98" s="161">
        <v>1800</v>
      </c>
      <c r="I98" s="162">
        <v>5400</v>
      </c>
      <c r="J98" s="161">
        <v>1890</v>
      </c>
      <c r="K98" s="162">
        <v>5670</v>
      </c>
    </row>
    <row r="99" spans="1:11" x14ac:dyDescent="0.35">
      <c r="A99" s="155">
        <v>80</v>
      </c>
      <c r="B99" s="156" t="s">
        <v>1153</v>
      </c>
      <c r="C99" s="157" t="s">
        <v>1154</v>
      </c>
      <c r="D99" s="156" t="s">
        <v>1113</v>
      </c>
      <c r="E99" s="158">
        <v>5285</v>
      </c>
      <c r="F99" s="163">
        <v>7.5</v>
      </c>
      <c r="G99" s="160">
        <v>39637.5</v>
      </c>
      <c r="H99" s="164">
        <v>6.05</v>
      </c>
      <c r="I99" s="162">
        <v>31974.25</v>
      </c>
      <c r="J99" s="164">
        <v>6.5</v>
      </c>
      <c r="K99" s="162">
        <v>34352.5</v>
      </c>
    </row>
    <row r="100" spans="1:11" x14ac:dyDescent="0.35">
      <c r="A100" s="155">
        <v>81</v>
      </c>
      <c r="B100" s="156" t="s">
        <v>1155</v>
      </c>
      <c r="C100" s="157" t="s">
        <v>1156</v>
      </c>
      <c r="D100" s="156" t="s">
        <v>1118</v>
      </c>
      <c r="E100" s="158">
        <v>2000</v>
      </c>
      <c r="F100" s="163">
        <v>35</v>
      </c>
      <c r="G100" s="160">
        <v>70000</v>
      </c>
      <c r="H100" s="164">
        <v>32.5</v>
      </c>
      <c r="I100" s="162">
        <v>65000</v>
      </c>
      <c r="J100" s="164">
        <v>76</v>
      </c>
      <c r="K100" s="162">
        <v>152000</v>
      </c>
    </row>
    <row r="101" spans="1:11" x14ac:dyDescent="0.35">
      <c r="A101" s="155">
        <v>82</v>
      </c>
      <c r="B101" s="156" t="s">
        <v>1157</v>
      </c>
      <c r="C101" s="157" t="s">
        <v>1158</v>
      </c>
      <c r="D101" s="156" t="s">
        <v>1108</v>
      </c>
      <c r="E101" s="158">
        <v>10000</v>
      </c>
      <c r="F101" s="163">
        <v>1.75</v>
      </c>
      <c r="G101" s="160">
        <v>17500</v>
      </c>
      <c r="H101" s="164">
        <v>1.4</v>
      </c>
      <c r="I101" s="162">
        <v>14000</v>
      </c>
      <c r="J101" s="164">
        <v>2.15</v>
      </c>
      <c r="K101" s="162">
        <v>21500</v>
      </c>
    </row>
    <row r="102" spans="1:11" ht="36" x14ac:dyDescent="0.35">
      <c r="A102" s="155">
        <v>83</v>
      </c>
      <c r="B102" s="156" t="s">
        <v>1161</v>
      </c>
      <c r="C102" s="166" t="s">
        <v>1162</v>
      </c>
      <c r="D102" s="156" t="s">
        <v>1108</v>
      </c>
      <c r="E102" s="158">
        <v>9200</v>
      </c>
      <c r="F102" s="163">
        <v>1.5</v>
      </c>
      <c r="G102" s="160">
        <v>13800</v>
      </c>
      <c r="H102" s="164">
        <v>1.4</v>
      </c>
      <c r="I102" s="162">
        <v>12880</v>
      </c>
      <c r="J102" s="164">
        <v>2.5</v>
      </c>
      <c r="K102" s="162">
        <v>23000</v>
      </c>
    </row>
    <row r="103" spans="1:11" x14ac:dyDescent="0.35">
      <c r="A103" s="155">
        <v>84</v>
      </c>
      <c r="B103" s="156" t="s">
        <v>1163</v>
      </c>
      <c r="C103" s="157" t="s">
        <v>1164</v>
      </c>
      <c r="D103" s="156" t="s">
        <v>1165</v>
      </c>
      <c r="E103" s="158">
        <v>23</v>
      </c>
      <c r="F103" s="163">
        <v>180</v>
      </c>
      <c r="G103" s="160">
        <v>4140</v>
      </c>
      <c r="H103" s="164">
        <v>185</v>
      </c>
      <c r="I103" s="162">
        <v>4255</v>
      </c>
      <c r="J103" s="164">
        <v>107</v>
      </c>
      <c r="K103" s="162">
        <v>2461</v>
      </c>
    </row>
    <row r="104" spans="1:11" x14ac:dyDescent="0.35">
      <c r="A104" s="155">
        <v>85</v>
      </c>
      <c r="B104" s="156" t="s">
        <v>1221</v>
      </c>
      <c r="C104" s="157" t="s">
        <v>1222</v>
      </c>
      <c r="D104" s="156" t="s">
        <v>1095</v>
      </c>
      <c r="E104" s="158">
        <v>1</v>
      </c>
      <c r="F104" s="159">
        <v>17500</v>
      </c>
      <c r="G104" s="160">
        <v>17500</v>
      </c>
      <c r="H104" s="161">
        <v>15000</v>
      </c>
      <c r="I104" s="162">
        <v>15000</v>
      </c>
      <c r="J104" s="161">
        <v>19840</v>
      </c>
      <c r="K104" s="162">
        <v>19840</v>
      </c>
    </row>
    <row r="105" spans="1:11" x14ac:dyDescent="0.35">
      <c r="A105" s="155">
        <v>86</v>
      </c>
      <c r="B105" s="156" t="s">
        <v>1176</v>
      </c>
      <c r="C105" s="157" t="s">
        <v>1177</v>
      </c>
      <c r="D105" s="156" t="s">
        <v>1108</v>
      </c>
      <c r="E105" s="158">
        <v>9200</v>
      </c>
      <c r="F105" s="163">
        <v>2.9</v>
      </c>
      <c r="G105" s="160">
        <v>26680</v>
      </c>
      <c r="H105" s="164">
        <v>1.9</v>
      </c>
      <c r="I105" s="162">
        <v>17480</v>
      </c>
      <c r="J105" s="164">
        <v>1.4</v>
      </c>
      <c r="K105" s="162">
        <v>12880</v>
      </c>
    </row>
    <row r="106" spans="1:11" ht="18" x14ac:dyDescent="0.35">
      <c r="A106" s="155">
        <v>87</v>
      </c>
      <c r="B106" s="156" t="s">
        <v>1178</v>
      </c>
      <c r="C106" s="157" t="s">
        <v>1179</v>
      </c>
      <c r="D106" s="156" t="s">
        <v>1108</v>
      </c>
      <c r="E106" s="158">
        <v>9200</v>
      </c>
      <c r="F106" s="163">
        <v>2.25</v>
      </c>
      <c r="G106" s="160">
        <v>20700</v>
      </c>
      <c r="H106" s="164">
        <v>4.45</v>
      </c>
      <c r="I106" s="184">
        <v>40940</v>
      </c>
      <c r="J106" s="164">
        <v>7.8</v>
      </c>
      <c r="K106" s="162">
        <v>71760</v>
      </c>
    </row>
    <row r="107" spans="1:11" x14ac:dyDescent="0.35">
      <c r="A107" s="155">
        <v>88</v>
      </c>
      <c r="B107" s="156" t="s">
        <v>1182</v>
      </c>
      <c r="C107" s="157" t="s">
        <v>1183</v>
      </c>
      <c r="D107" s="156" t="s">
        <v>1165</v>
      </c>
      <c r="E107" s="158">
        <v>2</v>
      </c>
      <c r="F107" s="159">
        <v>1500</v>
      </c>
      <c r="G107" s="160">
        <v>3000</v>
      </c>
      <c r="H107" s="161">
        <v>1815</v>
      </c>
      <c r="I107" s="162">
        <v>3630</v>
      </c>
      <c r="J107" s="161">
        <v>2010</v>
      </c>
      <c r="K107" s="162">
        <v>4020</v>
      </c>
    </row>
    <row r="108" spans="1:11" ht="36" x14ac:dyDescent="0.35">
      <c r="A108" s="155">
        <v>89</v>
      </c>
      <c r="B108" s="156" t="s">
        <v>1186</v>
      </c>
      <c r="C108" s="166" t="s">
        <v>1187</v>
      </c>
      <c r="D108" s="156" t="s">
        <v>1108</v>
      </c>
      <c r="E108" s="158">
        <v>80</v>
      </c>
      <c r="F108" s="163">
        <v>160</v>
      </c>
      <c r="G108" s="160">
        <v>12800</v>
      </c>
      <c r="H108" s="164">
        <v>54</v>
      </c>
      <c r="I108" s="162">
        <v>4320</v>
      </c>
      <c r="J108" s="164">
        <v>185</v>
      </c>
      <c r="K108" s="162">
        <v>14800</v>
      </c>
    </row>
    <row r="109" spans="1:11" x14ac:dyDescent="0.35">
      <c r="A109" s="155">
        <v>90</v>
      </c>
      <c r="B109" s="156" t="s">
        <v>1223</v>
      </c>
      <c r="C109" s="157" t="s">
        <v>1224</v>
      </c>
      <c r="D109" s="156" t="s">
        <v>1165</v>
      </c>
      <c r="E109" s="158">
        <v>82</v>
      </c>
      <c r="F109" s="163">
        <v>950</v>
      </c>
      <c r="G109" s="160">
        <v>77900</v>
      </c>
      <c r="H109" s="161">
        <v>1000</v>
      </c>
      <c r="I109" s="162">
        <v>82000</v>
      </c>
      <c r="J109" s="161">
        <v>1651</v>
      </c>
      <c r="K109" s="162">
        <v>135382</v>
      </c>
    </row>
    <row r="110" spans="1:11" x14ac:dyDescent="0.35">
      <c r="A110" s="155">
        <v>91</v>
      </c>
      <c r="B110" s="156" t="s">
        <v>1204</v>
      </c>
      <c r="C110" s="157" t="s">
        <v>1205</v>
      </c>
      <c r="D110" s="156" t="s">
        <v>1095</v>
      </c>
      <c r="E110" s="158">
        <v>1</v>
      </c>
      <c r="F110" s="159">
        <v>20000</v>
      </c>
      <c r="G110" s="160">
        <v>20000</v>
      </c>
      <c r="H110" s="161">
        <v>4500</v>
      </c>
      <c r="I110" s="162">
        <v>4500</v>
      </c>
      <c r="J110" s="161">
        <v>14400</v>
      </c>
      <c r="K110" s="162">
        <v>14400</v>
      </c>
    </row>
    <row r="111" spans="1:11" ht="32.5" customHeight="1" x14ac:dyDescent="0.35">
      <c r="A111" s="226" t="s">
        <v>1225</v>
      </c>
      <c r="B111" s="226"/>
      <c r="C111" s="226"/>
      <c r="D111" s="226"/>
      <c r="E111" s="227"/>
      <c r="F111" s="222">
        <f>SUM(G73:G110)</f>
        <v>1414262.5</v>
      </c>
      <c r="G111" s="223"/>
      <c r="H111" s="207">
        <f>SUM(I73:I110)</f>
        <v>1336647.5</v>
      </c>
      <c r="I111" s="208"/>
      <c r="J111" s="228">
        <f>SUM(K73:K110)</f>
        <v>1549683.5</v>
      </c>
      <c r="K111" s="229"/>
    </row>
    <row r="112" spans="1:11" x14ac:dyDescent="0.35">
      <c r="A112" s="213" t="s">
        <v>1226</v>
      </c>
      <c r="B112" s="214"/>
      <c r="C112" s="214"/>
      <c r="D112" s="214"/>
      <c r="E112" s="215"/>
      <c r="F112" s="216"/>
      <c r="G112" s="217"/>
      <c r="H112" s="218"/>
      <c r="I112" s="219"/>
      <c r="J112" s="218"/>
      <c r="K112" s="219"/>
    </row>
    <row r="113" spans="1:11" ht="18" x14ac:dyDescent="0.35">
      <c r="A113" s="155">
        <v>92</v>
      </c>
      <c r="B113" s="156" t="s">
        <v>1100</v>
      </c>
      <c r="C113" s="157" t="s">
        <v>1101</v>
      </c>
      <c r="D113" s="156" t="s">
        <v>1095</v>
      </c>
      <c r="E113" s="158">
        <v>1</v>
      </c>
      <c r="F113" s="159">
        <v>10000</v>
      </c>
      <c r="G113" s="160">
        <v>10000</v>
      </c>
      <c r="H113" s="161">
        <v>2000</v>
      </c>
      <c r="I113" s="162">
        <v>2000</v>
      </c>
      <c r="J113" s="161">
        <v>2100</v>
      </c>
      <c r="K113" s="162">
        <v>2100</v>
      </c>
    </row>
    <row r="114" spans="1:11" x14ac:dyDescent="0.35">
      <c r="A114" s="155">
        <v>93</v>
      </c>
      <c r="B114" s="156" t="s">
        <v>1102</v>
      </c>
      <c r="C114" s="157" t="s">
        <v>1103</v>
      </c>
      <c r="D114" s="156" t="s">
        <v>1095</v>
      </c>
      <c r="E114" s="158">
        <v>1</v>
      </c>
      <c r="F114" s="159">
        <v>8000</v>
      </c>
      <c r="G114" s="160">
        <v>8000</v>
      </c>
      <c r="H114" s="161">
        <v>2000</v>
      </c>
      <c r="I114" s="162">
        <v>2000</v>
      </c>
      <c r="J114" s="161">
        <v>5665</v>
      </c>
      <c r="K114" s="162">
        <v>5665</v>
      </c>
    </row>
    <row r="115" spans="1:11" x14ac:dyDescent="0.35">
      <c r="A115" s="155">
        <v>94</v>
      </c>
      <c r="B115" s="156" t="s">
        <v>1104</v>
      </c>
      <c r="C115" s="157" t="s">
        <v>1105</v>
      </c>
      <c r="D115" s="156" t="s">
        <v>1095</v>
      </c>
      <c r="E115" s="158">
        <v>1</v>
      </c>
      <c r="F115" s="159">
        <v>8000</v>
      </c>
      <c r="G115" s="160">
        <v>8000</v>
      </c>
      <c r="H115" s="161">
        <v>2000</v>
      </c>
      <c r="I115" s="162">
        <v>2000</v>
      </c>
      <c r="J115" s="161">
        <v>4815</v>
      </c>
      <c r="K115" s="162">
        <v>4815</v>
      </c>
    </row>
    <row r="116" spans="1:11" x14ac:dyDescent="0.35">
      <c r="A116" s="155">
        <v>95</v>
      </c>
      <c r="B116" s="156" t="s">
        <v>1111</v>
      </c>
      <c r="C116" s="157" t="s">
        <v>1112</v>
      </c>
      <c r="D116" s="156" t="s">
        <v>1113</v>
      </c>
      <c r="E116" s="185">
        <v>1805</v>
      </c>
      <c r="F116" s="163">
        <v>5</v>
      </c>
      <c r="G116" s="160">
        <v>9025</v>
      </c>
      <c r="H116" s="164">
        <v>5.6</v>
      </c>
      <c r="I116" s="162">
        <v>10108</v>
      </c>
      <c r="J116" s="164">
        <v>4.8</v>
      </c>
      <c r="K116" s="162">
        <v>8664</v>
      </c>
    </row>
    <row r="117" spans="1:11" x14ac:dyDescent="0.35">
      <c r="A117" s="155">
        <v>96</v>
      </c>
      <c r="B117" s="156" t="s">
        <v>1114</v>
      </c>
      <c r="C117" s="157" t="s">
        <v>1115</v>
      </c>
      <c r="D117" s="156" t="s">
        <v>1113</v>
      </c>
      <c r="E117" s="158">
        <v>690</v>
      </c>
      <c r="F117" s="163">
        <v>20</v>
      </c>
      <c r="G117" s="160">
        <v>13800</v>
      </c>
      <c r="H117" s="164">
        <v>5.85</v>
      </c>
      <c r="I117" s="162">
        <v>4036.5</v>
      </c>
      <c r="J117" s="164">
        <v>10</v>
      </c>
      <c r="K117" s="162">
        <v>6900</v>
      </c>
    </row>
    <row r="118" spans="1:11" x14ac:dyDescent="0.35">
      <c r="A118" s="155">
        <v>97</v>
      </c>
      <c r="B118" s="156" t="s">
        <v>1119</v>
      </c>
      <c r="C118" s="157" t="s">
        <v>1120</v>
      </c>
      <c r="D118" s="156" t="s">
        <v>1118</v>
      </c>
      <c r="E118" s="158">
        <v>45</v>
      </c>
      <c r="F118" s="163">
        <v>15</v>
      </c>
      <c r="G118" s="167">
        <v>675</v>
      </c>
      <c r="H118" s="164">
        <v>8.9</v>
      </c>
      <c r="I118" s="168">
        <v>400.5</v>
      </c>
      <c r="J118" s="164">
        <v>33.200000000000003</v>
      </c>
      <c r="K118" s="162">
        <v>1494</v>
      </c>
    </row>
    <row r="119" spans="1:11" x14ac:dyDescent="0.35">
      <c r="A119" s="155">
        <v>98</v>
      </c>
      <c r="B119" s="156" t="s">
        <v>1123</v>
      </c>
      <c r="C119" s="157" t="s">
        <v>1124</v>
      </c>
      <c r="D119" s="165" t="s">
        <v>1125</v>
      </c>
      <c r="E119" s="158">
        <v>685</v>
      </c>
      <c r="F119" s="163">
        <v>33</v>
      </c>
      <c r="G119" s="160">
        <v>22605</v>
      </c>
      <c r="H119" s="164">
        <v>30.5</v>
      </c>
      <c r="I119" s="162">
        <v>20892.5</v>
      </c>
      <c r="J119" s="164">
        <v>50.5</v>
      </c>
      <c r="K119" s="162">
        <v>34592.5</v>
      </c>
    </row>
    <row r="120" spans="1:11" x14ac:dyDescent="0.35">
      <c r="A120" s="155">
        <v>99</v>
      </c>
      <c r="B120" s="156" t="s">
        <v>1210</v>
      </c>
      <c r="C120" s="157" t="s">
        <v>1211</v>
      </c>
      <c r="D120" s="165" t="s">
        <v>1125</v>
      </c>
      <c r="E120" s="158">
        <v>330</v>
      </c>
      <c r="F120" s="163">
        <v>32</v>
      </c>
      <c r="G120" s="160">
        <v>10560</v>
      </c>
      <c r="H120" s="164">
        <v>34</v>
      </c>
      <c r="I120" s="162">
        <v>11220</v>
      </c>
      <c r="J120" s="164">
        <v>56</v>
      </c>
      <c r="K120" s="162">
        <v>18480</v>
      </c>
    </row>
    <row r="121" spans="1:11" ht="27" x14ac:dyDescent="0.35">
      <c r="A121" s="155">
        <v>100</v>
      </c>
      <c r="B121" s="156" t="s">
        <v>1126</v>
      </c>
      <c r="C121" s="166" t="s">
        <v>1127</v>
      </c>
      <c r="D121" s="165" t="s">
        <v>1125</v>
      </c>
      <c r="E121" s="158">
        <v>440</v>
      </c>
      <c r="F121" s="163">
        <v>165</v>
      </c>
      <c r="G121" s="160">
        <v>72600</v>
      </c>
      <c r="H121" s="164">
        <v>139</v>
      </c>
      <c r="I121" s="162">
        <v>61160</v>
      </c>
      <c r="J121" s="164">
        <v>139</v>
      </c>
      <c r="K121" s="162">
        <v>61160</v>
      </c>
    </row>
    <row r="122" spans="1:11" ht="27" x14ac:dyDescent="0.35">
      <c r="A122" s="155">
        <v>101</v>
      </c>
      <c r="B122" s="156" t="s">
        <v>1128</v>
      </c>
      <c r="C122" s="166" t="s">
        <v>1227</v>
      </c>
      <c r="D122" s="165" t="s">
        <v>1125</v>
      </c>
      <c r="E122" s="158">
        <v>55</v>
      </c>
      <c r="F122" s="163">
        <v>150</v>
      </c>
      <c r="G122" s="160">
        <v>8250</v>
      </c>
      <c r="H122" s="164">
        <v>136</v>
      </c>
      <c r="I122" s="162">
        <v>7480</v>
      </c>
      <c r="J122" s="164">
        <v>136</v>
      </c>
      <c r="K122" s="162">
        <v>7480</v>
      </c>
    </row>
    <row r="123" spans="1:11" x14ac:dyDescent="0.35">
      <c r="A123" s="155">
        <v>102</v>
      </c>
      <c r="B123" s="156" t="s">
        <v>1130</v>
      </c>
      <c r="C123" s="157" t="s">
        <v>1131</v>
      </c>
      <c r="D123" s="165" t="s">
        <v>1125</v>
      </c>
      <c r="E123" s="158">
        <v>10</v>
      </c>
      <c r="F123" s="163">
        <v>900</v>
      </c>
      <c r="G123" s="160">
        <v>9000</v>
      </c>
      <c r="H123" s="164">
        <v>850</v>
      </c>
      <c r="I123" s="162">
        <v>8500</v>
      </c>
      <c r="J123" s="164">
        <v>850</v>
      </c>
      <c r="K123" s="162">
        <v>8500</v>
      </c>
    </row>
    <row r="124" spans="1:11" x14ac:dyDescent="0.35">
      <c r="A124" s="155">
        <v>103</v>
      </c>
      <c r="B124" s="156" t="s">
        <v>1132</v>
      </c>
      <c r="C124" s="157" t="s">
        <v>1133</v>
      </c>
      <c r="D124" s="165" t="s">
        <v>1125</v>
      </c>
      <c r="E124" s="158">
        <v>80</v>
      </c>
      <c r="F124" s="163">
        <v>40</v>
      </c>
      <c r="G124" s="160">
        <v>3200</v>
      </c>
      <c r="H124" s="164">
        <v>69</v>
      </c>
      <c r="I124" s="162">
        <v>5520</v>
      </c>
      <c r="J124" s="164">
        <v>69</v>
      </c>
      <c r="K124" s="162">
        <v>5520</v>
      </c>
    </row>
    <row r="125" spans="1:11" x14ac:dyDescent="0.35">
      <c r="A125" s="155">
        <v>104</v>
      </c>
      <c r="B125" s="156" t="s">
        <v>1213</v>
      </c>
      <c r="C125" s="157" t="s">
        <v>1214</v>
      </c>
      <c r="D125" s="165" t="s">
        <v>1136</v>
      </c>
      <c r="E125" s="158">
        <v>210</v>
      </c>
      <c r="F125" s="163">
        <v>4</v>
      </c>
      <c r="G125" s="167">
        <v>840</v>
      </c>
      <c r="H125" s="164">
        <v>4.9000000000000004</v>
      </c>
      <c r="I125" s="162">
        <v>1029</v>
      </c>
      <c r="J125" s="164">
        <v>4.9000000000000004</v>
      </c>
      <c r="K125" s="162">
        <v>1029</v>
      </c>
    </row>
    <row r="126" spans="1:11" x14ac:dyDescent="0.35">
      <c r="A126" s="155">
        <v>105</v>
      </c>
      <c r="B126" s="156" t="s">
        <v>1134</v>
      </c>
      <c r="C126" s="157" t="s">
        <v>1135</v>
      </c>
      <c r="D126" s="165" t="s">
        <v>1136</v>
      </c>
      <c r="E126" s="158">
        <v>440</v>
      </c>
      <c r="F126" s="163">
        <v>5</v>
      </c>
      <c r="G126" s="160">
        <v>2200</v>
      </c>
      <c r="H126" s="164">
        <v>2.8</v>
      </c>
      <c r="I126" s="162">
        <v>1232</v>
      </c>
      <c r="J126" s="164">
        <v>2.8</v>
      </c>
      <c r="K126" s="162">
        <v>1232</v>
      </c>
    </row>
    <row r="127" spans="1:11" x14ac:dyDescent="0.35">
      <c r="A127" s="155">
        <v>106</v>
      </c>
      <c r="B127" s="156" t="s">
        <v>1137</v>
      </c>
      <c r="C127" s="157" t="s">
        <v>1138</v>
      </c>
      <c r="D127" s="156" t="s">
        <v>1113</v>
      </c>
      <c r="E127" s="185">
        <v>2750</v>
      </c>
      <c r="F127" s="163">
        <v>2</v>
      </c>
      <c r="G127" s="160">
        <v>5500</v>
      </c>
      <c r="H127" s="164">
        <v>1.35</v>
      </c>
      <c r="I127" s="162">
        <v>3712.5</v>
      </c>
      <c r="J127" s="164">
        <v>1.8</v>
      </c>
      <c r="K127" s="162">
        <v>4950</v>
      </c>
    </row>
    <row r="128" spans="1:11" x14ac:dyDescent="0.35">
      <c r="A128" s="155">
        <v>107</v>
      </c>
      <c r="B128" s="156" t="s">
        <v>1153</v>
      </c>
      <c r="C128" s="157" t="s">
        <v>1154</v>
      </c>
      <c r="D128" s="156" t="s">
        <v>1113</v>
      </c>
      <c r="E128" s="158">
        <v>60</v>
      </c>
      <c r="F128" s="163">
        <v>7.5</v>
      </c>
      <c r="G128" s="167">
        <v>450</v>
      </c>
      <c r="H128" s="164">
        <v>5.5</v>
      </c>
      <c r="I128" s="168">
        <v>330</v>
      </c>
      <c r="J128" s="164">
        <v>6.5</v>
      </c>
      <c r="K128" s="168">
        <v>390</v>
      </c>
    </row>
    <row r="129" spans="1:11" x14ac:dyDescent="0.35">
      <c r="A129" s="155">
        <v>108</v>
      </c>
      <c r="B129" s="186"/>
      <c r="C129" s="157" t="s">
        <v>1228</v>
      </c>
      <c r="D129" s="156" t="s">
        <v>1108</v>
      </c>
      <c r="E129" s="158">
        <v>243</v>
      </c>
      <c r="F129" s="163">
        <v>75</v>
      </c>
      <c r="G129" s="160">
        <v>18225</v>
      </c>
      <c r="H129" s="164">
        <v>20</v>
      </c>
      <c r="I129" s="162">
        <v>4860</v>
      </c>
      <c r="J129" s="164">
        <v>20</v>
      </c>
      <c r="K129" s="162">
        <v>4860</v>
      </c>
    </row>
    <row r="130" spans="1:11" ht="33.5" customHeight="1" x14ac:dyDescent="0.35">
      <c r="A130" s="220" t="s">
        <v>1229</v>
      </c>
      <c r="B130" s="220"/>
      <c r="C130" s="220"/>
      <c r="D130" s="220"/>
      <c r="E130" s="221"/>
      <c r="F130" s="222">
        <f>SUM(G113:G129)</f>
        <v>202930</v>
      </c>
      <c r="G130" s="223"/>
      <c r="H130" s="224">
        <f>SUM(I113:I129)</f>
        <v>146481</v>
      </c>
      <c r="I130" s="225"/>
      <c r="J130" s="224">
        <f>+SUM(K113:K129)</f>
        <v>177831.5</v>
      </c>
      <c r="K130" s="225"/>
    </row>
    <row r="131" spans="1:11" x14ac:dyDescent="0.35">
      <c r="A131" s="187"/>
      <c r="B131" s="187"/>
      <c r="C131" s="187"/>
      <c r="D131" s="187"/>
      <c r="E131" s="187"/>
      <c r="F131" s="187"/>
      <c r="G131" s="187"/>
      <c r="H131" s="187"/>
      <c r="I131" s="187"/>
      <c r="J131" s="187"/>
      <c r="K131" s="187"/>
    </row>
    <row r="132" spans="1:11" x14ac:dyDescent="0.35">
      <c r="A132" s="203" t="s">
        <v>1230</v>
      </c>
      <c r="B132" s="203"/>
      <c r="C132" s="203"/>
      <c r="D132" s="203"/>
      <c r="E132" s="204"/>
      <c r="F132" s="205">
        <f>SUM(F130,F111,F66)</f>
        <v>5263308.5</v>
      </c>
      <c r="G132" s="206"/>
      <c r="H132" s="207">
        <f>SUM(H130,H111,H66)</f>
        <v>4932554.8</v>
      </c>
      <c r="I132" s="208"/>
      <c r="J132" s="209">
        <f>SUM(J130,J111,J66)</f>
        <v>5612900</v>
      </c>
      <c r="K132" s="210"/>
    </row>
    <row r="133" spans="1:11" x14ac:dyDescent="0.35">
      <c r="A133" s="211" t="s">
        <v>1231</v>
      </c>
      <c r="B133" s="211"/>
      <c r="C133" s="211"/>
      <c r="D133" s="211"/>
      <c r="E133" s="211"/>
      <c r="F133" s="211"/>
      <c r="G133" s="211"/>
      <c r="H133" s="212"/>
      <c r="I133" s="212"/>
      <c r="J133" s="212"/>
      <c r="K133" s="212"/>
    </row>
    <row r="134" spans="1:11" x14ac:dyDescent="0.35">
      <c r="A134" s="201" t="s">
        <v>1232</v>
      </c>
      <c r="B134" s="201"/>
      <c r="C134" s="201"/>
      <c r="D134" s="201"/>
      <c r="E134" s="201"/>
      <c r="F134" s="201"/>
      <c r="G134" s="201"/>
      <c r="H134" s="202"/>
      <c r="I134" s="202"/>
      <c r="J134" s="202"/>
      <c r="K134" s="202"/>
    </row>
  </sheetData>
  <mergeCells count="48">
    <mergeCell ref="H8:I8"/>
    <mergeCell ref="J8:K8"/>
    <mergeCell ref="G9:H9"/>
    <mergeCell ref="J9:K9"/>
    <mergeCell ref="L9:M9"/>
    <mergeCell ref="A10:E10"/>
    <mergeCell ref="F10:G10"/>
    <mergeCell ref="H10:I10"/>
    <mergeCell ref="J10:K10"/>
    <mergeCell ref="A12:E12"/>
    <mergeCell ref="F12:G12"/>
    <mergeCell ref="H12:I12"/>
    <mergeCell ref="J12:K12"/>
    <mergeCell ref="A66:E66"/>
    <mergeCell ref="F66:G66"/>
    <mergeCell ref="H66:I66"/>
    <mergeCell ref="J66:K66"/>
    <mergeCell ref="L38:M38"/>
    <mergeCell ref="A111:E111"/>
    <mergeCell ref="F111:G111"/>
    <mergeCell ref="H111:I111"/>
    <mergeCell ref="J111:K111"/>
    <mergeCell ref="A70:E70"/>
    <mergeCell ref="F70:G70"/>
    <mergeCell ref="H70:I70"/>
    <mergeCell ref="J70:K70"/>
    <mergeCell ref="A72:E72"/>
    <mergeCell ref="F72:G72"/>
    <mergeCell ref="H72:I72"/>
    <mergeCell ref="J72:K72"/>
    <mergeCell ref="A112:E112"/>
    <mergeCell ref="F112:G112"/>
    <mergeCell ref="H112:I112"/>
    <mergeCell ref="J112:K112"/>
    <mergeCell ref="A130:E130"/>
    <mergeCell ref="F130:G130"/>
    <mergeCell ref="H130:I130"/>
    <mergeCell ref="J130:K130"/>
    <mergeCell ref="A134:G134"/>
    <mergeCell ref="H134:I134"/>
    <mergeCell ref="J134:K134"/>
    <mergeCell ref="A132:E132"/>
    <mergeCell ref="F132:G132"/>
    <mergeCell ref="H132:I132"/>
    <mergeCell ref="J132:K132"/>
    <mergeCell ref="A133:G133"/>
    <mergeCell ref="H133:I133"/>
    <mergeCell ref="J133:K13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C042A-9D9D-478A-91C6-BCFA917D1D51}">
  <sheetPr codeName="Sheet1"/>
  <dimension ref="A1:T30"/>
  <sheetViews>
    <sheetView zoomScale="80" zoomScaleNormal="80" workbookViewId="0">
      <selection activeCell="D46" sqref="D46"/>
    </sheetView>
  </sheetViews>
  <sheetFormatPr defaultRowHeight="14.5" x14ac:dyDescent="0.35"/>
  <cols>
    <col min="1" max="1" width="8.7265625" style="147"/>
    <col min="2" max="2" width="13.453125" customWidth="1"/>
    <col min="3" max="3" width="35.453125" bestFit="1" customWidth="1"/>
    <col min="4" max="4" width="38.7265625" bestFit="1" customWidth="1"/>
    <col min="5" max="5" width="24.26953125" customWidth="1"/>
  </cols>
  <sheetData>
    <row r="1" spans="1:20" s="61" customFormat="1" ht="18.5" x14ac:dyDescent="0.45">
      <c r="A1" s="1" t="s">
        <v>0</v>
      </c>
      <c r="B1" s="1" t="s">
        <v>1</v>
      </c>
      <c r="C1" s="1" t="s">
        <v>2</v>
      </c>
      <c r="D1" s="1" t="s">
        <v>3</v>
      </c>
      <c r="E1" s="1" t="s">
        <v>4</v>
      </c>
    </row>
    <row r="2" spans="1:20" x14ac:dyDescent="0.35">
      <c r="A2" s="3" t="s">
        <v>23</v>
      </c>
      <c r="B2" t="s">
        <v>240</v>
      </c>
      <c r="C2" t="s">
        <v>317</v>
      </c>
      <c r="D2" t="s">
        <v>681</v>
      </c>
      <c r="E2" s="2" t="s">
        <v>909</v>
      </c>
    </row>
    <row r="3" spans="1:20" x14ac:dyDescent="0.35">
      <c r="A3" s="3" t="s">
        <v>79</v>
      </c>
      <c r="B3" t="s">
        <v>213</v>
      </c>
      <c r="C3" t="s">
        <v>286</v>
      </c>
      <c r="D3" t="s">
        <v>463</v>
      </c>
      <c r="E3" s="2" t="s">
        <v>464</v>
      </c>
    </row>
    <row r="4" spans="1:20" x14ac:dyDescent="0.35">
      <c r="A4" s="7" t="s">
        <v>84</v>
      </c>
      <c r="B4" s="5" t="s">
        <v>219</v>
      </c>
      <c r="C4" s="5" t="s">
        <v>292</v>
      </c>
      <c r="D4" s="6" t="s">
        <v>916</v>
      </c>
      <c r="E4" s="4" t="s">
        <v>465</v>
      </c>
      <c r="F4" s="5"/>
      <c r="G4" s="5"/>
      <c r="H4" s="5"/>
      <c r="I4" s="5"/>
      <c r="J4" s="5"/>
      <c r="K4" s="5"/>
      <c r="L4" s="5"/>
      <c r="M4" s="5"/>
      <c r="N4" s="5"/>
      <c r="O4" s="5"/>
      <c r="P4" s="5"/>
      <c r="Q4" s="5"/>
      <c r="R4" s="5"/>
      <c r="S4" s="5"/>
      <c r="T4" s="5"/>
    </row>
    <row r="5" spans="1:20" x14ac:dyDescent="0.35">
      <c r="A5" s="7" t="s">
        <v>86</v>
      </c>
      <c r="B5" s="5" t="s">
        <v>115</v>
      </c>
      <c r="C5" s="5" t="s">
        <v>294</v>
      </c>
      <c r="D5" s="6" t="s">
        <v>556</v>
      </c>
      <c r="E5" s="4" t="s">
        <v>910</v>
      </c>
      <c r="F5" s="5"/>
      <c r="G5" s="5"/>
      <c r="H5" s="5"/>
      <c r="I5" s="5"/>
      <c r="J5" s="5"/>
      <c r="K5" s="5"/>
      <c r="L5" s="5"/>
      <c r="M5" s="5"/>
      <c r="N5" s="5"/>
      <c r="O5" s="5"/>
      <c r="P5" s="5"/>
      <c r="Q5" s="5"/>
      <c r="R5" s="5"/>
      <c r="S5" s="5"/>
      <c r="T5" s="5"/>
    </row>
    <row r="6" spans="1:20" x14ac:dyDescent="0.35">
      <c r="A6" s="3" t="s">
        <v>15</v>
      </c>
      <c r="B6" t="s">
        <v>222</v>
      </c>
      <c r="C6" t="s">
        <v>298</v>
      </c>
      <c r="D6" t="s">
        <v>917</v>
      </c>
      <c r="E6" s="2" t="s">
        <v>914</v>
      </c>
    </row>
    <row r="7" spans="1:20" x14ac:dyDescent="0.35">
      <c r="A7" s="3" t="s">
        <v>101</v>
      </c>
      <c r="B7" t="s">
        <v>682</v>
      </c>
      <c r="C7" t="s">
        <v>683</v>
      </c>
      <c r="D7" t="s">
        <v>918</v>
      </c>
      <c r="E7" s="2" t="s">
        <v>908</v>
      </c>
    </row>
    <row r="8" spans="1:20" x14ac:dyDescent="0.35">
      <c r="A8" s="3" t="s">
        <v>100</v>
      </c>
      <c r="B8" t="s">
        <v>236</v>
      </c>
      <c r="C8" t="s">
        <v>312</v>
      </c>
      <c r="D8" t="s">
        <v>925</v>
      </c>
      <c r="E8" s="2" t="s">
        <v>919</v>
      </c>
    </row>
    <row r="9" spans="1:20" x14ac:dyDescent="0.35">
      <c r="A9" s="3" t="s">
        <v>103</v>
      </c>
      <c r="B9" t="s">
        <v>238</v>
      </c>
      <c r="C9" t="s">
        <v>315</v>
      </c>
      <c r="D9" t="s">
        <v>921</v>
      </c>
      <c r="E9" s="2" t="s">
        <v>907</v>
      </c>
    </row>
    <row r="10" spans="1:20" x14ac:dyDescent="0.35">
      <c r="A10" s="3" t="s">
        <v>685</v>
      </c>
      <c r="B10" t="s">
        <v>240</v>
      </c>
      <c r="C10" t="s">
        <v>317</v>
      </c>
      <c r="D10" t="s">
        <v>684</v>
      </c>
      <c r="E10" s="2" t="s">
        <v>906</v>
      </c>
    </row>
    <row r="11" spans="1:20" x14ac:dyDescent="0.35">
      <c r="A11" s="3" t="s">
        <v>90</v>
      </c>
      <c r="B11" t="s">
        <v>707</v>
      </c>
      <c r="C11" t="s">
        <v>708</v>
      </c>
      <c r="D11" t="s">
        <v>709</v>
      </c>
      <c r="E11" s="2" t="s">
        <v>905</v>
      </c>
    </row>
    <row r="12" spans="1:20" x14ac:dyDescent="0.35">
      <c r="A12" s="3" t="s">
        <v>16</v>
      </c>
      <c r="B12" t="s">
        <v>735</v>
      </c>
      <c r="C12" t="s">
        <v>736</v>
      </c>
      <c r="D12" t="s">
        <v>922</v>
      </c>
      <c r="E12" s="2" t="s">
        <v>904</v>
      </c>
    </row>
    <row r="13" spans="1:20" x14ac:dyDescent="0.35">
      <c r="A13" s="3" t="s">
        <v>912</v>
      </c>
      <c r="B13" t="s">
        <v>224</v>
      </c>
      <c r="C13" t="s">
        <v>750</v>
      </c>
      <c r="D13" t="s">
        <v>751</v>
      </c>
      <c r="E13" s="2" t="s">
        <v>752</v>
      </c>
      <c r="F13" s="5"/>
      <c r="G13" s="5"/>
      <c r="H13" s="5"/>
      <c r="I13" s="5"/>
      <c r="J13" s="5"/>
      <c r="K13" s="5"/>
      <c r="L13" s="5"/>
      <c r="M13" s="5"/>
      <c r="N13" s="5"/>
      <c r="O13" s="5"/>
      <c r="P13" s="5"/>
      <c r="Q13" s="5"/>
      <c r="R13" s="5"/>
      <c r="S13" s="5"/>
      <c r="T13" s="5"/>
    </row>
    <row r="14" spans="1:20" x14ac:dyDescent="0.35">
      <c r="A14" s="3" t="s">
        <v>71</v>
      </c>
      <c r="B14" t="s">
        <v>205</v>
      </c>
      <c r="C14" t="s">
        <v>276</v>
      </c>
      <c r="D14" t="s">
        <v>764</v>
      </c>
      <c r="E14" s="2" t="s">
        <v>903</v>
      </c>
      <c r="F14" s="5"/>
      <c r="G14" s="5"/>
      <c r="H14" s="5"/>
      <c r="I14" s="5"/>
      <c r="J14" s="5"/>
      <c r="K14" s="5"/>
      <c r="L14" s="5"/>
      <c r="M14" s="5"/>
      <c r="N14" s="5"/>
      <c r="O14" s="5"/>
      <c r="P14" s="5"/>
      <c r="Q14" s="5"/>
      <c r="R14" s="5"/>
      <c r="S14" s="5"/>
      <c r="T14" s="5"/>
    </row>
    <row r="15" spans="1:20" x14ac:dyDescent="0.35">
      <c r="A15" s="3" t="s">
        <v>913</v>
      </c>
      <c r="B15" t="s">
        <v>224</v>
      </c>
      <c r="C15" t="s">
        <v>750</v>
      </c>
      <c r="D15" t="s">
        <v>783</v>
      </c>
      <c r="E15" s="2" t="s">
        <v>784</v>
      </c>
    </row>
    <row r="16" spans="1:20" x14ac:dyDescent="0.35">
      <c r="A16" s="3" t="s">
        <v>13</v>
      </c>
      <c r="B16" t="s">
        <v>220</v>
      </c>
      <c r="C16" t="s">
        <v>296</v>
      </c>
      <c r="D16" t="s">
        <v>803</v>
      </c>
      <c r="E16" s="2" t="s">
        <v>915</v>
      </c>
    </row>
    <row r="17" spans="1:5" x14ac:dyDescent="0.35">
      <c r="A17" s="3" t="s">
        <v>76</v>
      </c>
      <c r="B17" t="s">
        <v>142</v>
      </c>
      <c r="C17" t="s">
        <v>282</v>
      </c>
      <c r="D17" t="s">
        <v>828</v>
      </c>
      <c r="E17" s="2" t="s">
        <v>902</v>
      </c>
    </row>
    <row r="18" spans="1:5" x14ac:dyDescent="0.35">
      <c r="A18" s="3" t="s">
        <v>73</v>
      </c>
      <c r="B18" t="s">
        <v>888</v>
      </c>
      <c r="C18" t="s">
        <v>889</v>
      </c>
      <c r="D18" t="s">
        <v>890</v>
      </c>
      <c r="E18" s="2" t="s">
        <v>911</v>
      </c>
    </row>
    <row r="19" spans="1:5" x14ac:dyDescent="0.35">
      <c r="A19" s="3" t="s">
        <v>923</v>
      </c>
      <c r="B19" t="s">
        <v>236</v>
      </c>
      <c r="C19" t="s">
        <v>312</v>
      </c>
      <c r="D19" t="s">
        <v>920</v>
      </c>
      <c r="E19" s="2" t="s">
        <v>924</v>
      </c>
    </row>
    <row r="20" spans="1:5" x14ac:dyDescent="0.35">
      <c r="A20" s="3" t="s">
        <v>1022</v>
      </c>
      <c r="B20" t="s">
        <v>115</v>
      </c>
      <c r="C20" t="s">
        <v>294</v>
      </c>
      <c r="D20" t="s">
        <v>944</v>
      </c>
      <c r="E20" s="2" t="s">
        <v>945</v>
      </c>
    </row>
    <row r="21" spans="1:5" x14ac:dyDescent="0.35">
      <c r="A21" s="3" t="s">
        <v>14</v>
      </c>
      <c r="B21" t="s">
        <v>221</v>
      </c>
      <c r="C21" t="s">
        <v>946</v>
      </c>
      <c r="D21" t="s">
        <v>947</v>
      </c>
      <c r="E21" s="2" t="s">
        <v>948</v>
      </c>
    </row>
    <row r="22" spans="1:5" x14ac:dyDescent="0.35">
      <c r="A22" s="3" t="s">
        <v>96</v>
      </c>
      <c r="B22" t="s">
        <v>232</v>
      </c>
      <c r="C22" t="s">
        <v>997</v>
      </c>
      <c r="D22" t="s">
        <v>998</v>
      </c>
      <c r="E22" s="2" t="s">
        <v>999</v>
      </c>
    </row>
    <row r="23" spans="1:5" x14ac:dyDescent="0.35">
      <c r="A23" s="3" t="s">
        <v>9</v>
      </c>
      <c r="B23" t="s">
        <v>199</v>
      </c>
      <c r="C23" t="s">
        <v>270</v>
      </c>
      <c r="D23" t="s">
        <v>1009</v>
      </c>
      <c r="E23" s="2" t="s">
        <v>1010</v>
      </c>
    </row>
    <row r="24" spans="1:5" x14ac:dyDescent="0.35">
      <c r="A24" s="3" t="s">
        <v>101</v>
      </c>
      <c r="B24" t="s">
        <v>682</v>
      </c>
      <c r="C24" t="s">
        <v>683</v>
      </c>
      <c r="D24" t="s">
        <v>1023</v>
      </c>
      <c r="E24" s="108"/>
    </row>
    <row r="25" spans="1:5" x14ac:dyDescent="0.35">
      <c r="A25" s="3" t="s">
        <v>56</v>
      </c>
      <c r="B25" t="s">
        <v>190</v>
      </c>
      <c r="C25" t="s">
        <v>259</v>
      </c>
      <c r="D25" t="s">
        <v>1047</v>
      </c>
      <c r="E25" s="2" t="s">
        <v>1048</v>
      </c>
    </row>
    <row r="26" spans="1:5" x14ac:dyDescent="0.35">
      <c r="A26" s="3" t="s">
        <v>77</v>
      </c>
      <c r="B26" t="s">
        <v>210</v>
      </c>
      <c r="C26" t="s">
        <v>1081</v>
      </c>
      <c r="D26" t="s">
        <v>1057</v>
      </c>
      <c r="E26" s="2"/>
    </row>
    <row r="27" spans="1:5" x14ac:dyDescent="0.35">
      <c r="A27" s="188" t="s">
        <v>94</v>
      </c>
      <c r="B27" t="s">
        <v>230</v>
      </c>
      <c r="C27" t="s">
        <v>306</v>
      </c>
      <c r="D27" t="s">
        <v>1233</v>
      </c>
      <c r="E27" s="2"/>
    </row>
    <row r="28" spans="1:5" x14ac:dyDescent="0.35">
      <c r="E28" s="2"/>
    </row>
    <row r="29" spans="1:5" x14ac:dyDescent="0.35">
      <c r="E29" s="2"/>
    </row>
    <row r="30" spans="1:5" x14ac:dyDescent="0.35">
      <c r="E30" s="2"/>
    </row>
  </sheetData>
  <autoFilter ref="A1:E24" xr:uid="{0FCC042A-9D9D-478A-91C6-BCFA917D1D51}"/>
  <hyperlinks>
    <hyperlink ref="A25" location="'6A4'!A1" display="6A4" xr:uid="{4103FD3F-8408-4BD1-8E08-1C51E5876CAA}"/>
    <hyperlink ref="A24" location="'TRI (2)'!A1" display="TRI" xr:uid="{A5330B68-B467-4A26-A3A3-C82249E34178}"/>
    <hyperlink ref="A23" location="FGU!A1" display="FGU" xr:uid="{FD80BA03-08AE-4FB6-B6C1-5BC403122270}"/>
    <hyperlink ref="A22" location="SRB!A1" display="SRB" xr:uid="{DFD925EE-ED97-437E-8A08-06A8C95CF0E1}"/>
    <hyperlink ref="A21" location="MOR!A1" display="MOR" xr:uid="{299EB482-1A91-4169-AD5F-AD8574B0EE11}"/>
    <hyperlink ref="A20" location="'MLK(2)'!A1" display="MKL(2)" xr:uid="{3755B2F9-6765-406D-AA10-12E814B24E82}"/>
    <hyperlink ref="A19" location="'THA(2)'!A1" display="THA(2)" xr:uid="{9B506475-79E2-4F78-8DEB-ADDD95688B95}"/>
    <hyperlink ref="A18" location="JAU!A1" display="JAU" xr:uid="{648DA768-DA33-4062-AA62-1D526B09DD13}"/>
    <hyperlink ref="A17" location="'M02'!A1" display="M02" xr:uid="{D70E31C8-7917-4CEB-A89B-DA29EE544804}"/>
    <hyperlink ref="A16" location="MNV!A1" display="MNV" xr:uid="{29702998-BF3A-4F1C-992B-0CFE8B00EC96}"/>
    <hyperlink ref="A15" location="'PHT(2)'!A1" display="PHT(2)" xr:uid="{BFC10D4A-C267-43C5-ACBF-567499399045}"/>
    <hyperlink ref="A14" location="GZS!A1" display="GZS" xr:uid="{8E76FA03-732A-4656-9BF3-CEEE9CBF1318}"/>
    <hyperlink ref="A13" location="'PHT(1)'!A1" display="PHT(1)" xr:uid="{6DC05CDE-3811-46CF-8634-59FDD91132F9}"/>
    <hyperlink ref="A12" location="RNC!A1" display="RNC" xr:uid="{8B2D67BA-6548-494E-A064-E7E9E9E39418}"/>
    <hyperlink ref="A11" location="PVE!A1" display="PVE" xr:uid="{F3A6024F-789F-4BA1-8AAB-89B50EA4BB8C}"/>
    <hyperlink ref="A10" location="'XNX(2)'!A1" display="XNX (2)" xr:uid="{EC406617-E2BB-4D43-A7FE-B1EB6BB5D69B}"/>
    <hyperlink ref="A9" location="UCY!A1" display="UCY" xr:uid="{32A6B583-D645-4D5C-8A2F-21A7A51B7F3B}"/>
    <hyperlink ref="A8" location="THA!A1" display="THA" xr:uid="{D5F42ED2-38C9-4B16-AC00-134DEEE615DE}"/>
    <hyperlink ref="A7" location="TRI!A1" display="TRI" xr:uid="{B0CD35BC-DE35-448B-AAD2-3BC014B02F75}"/>
    <hyperlink ref="A6" location="MQY!A1" display="MQY" xr:uid="{00D9024A-1BD4-4D25-A318-5D7D4E5FEAD2}"/>
    <hyperlink ref="A5" location="MKL!A1" display="MKL" xr:uid="{8653AF3C-194B-40F9-9121-793B42CA785D}"/>
    <hyperlink ref="A4" location="MBT!A1" display="MBT" xr:uid="{A02ECA94-8AA9-4102-BB54-A65A53C24806}"/>
    <hyperlink ref="A3" location="'M29'!A1" display="M29" xr:uid="{C44DE2B3-733E-4995-9458-657126F635DE}"/>
    <hyperlink ref="A2" location="XNX!A1" display="XNX" xr:uid="{F7A5CD7F-ED67-4B16-90E4-834F1CF9A1D1}"/>
    <hyperlink ref="A26" location="'M04'!A1" display="M04" xr:uid="{A403B1DF-9CCB-4D4F-845E-DBAF711CB0F4}"/>
    <hyperlink ref="A27" location="SCX!A1" display="SCX" xr:uid="{DE584427-21EC-4E98-8F15-1FBD35ED9B0B}"/>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F9FE-862E-4219-80B9-19D8263CC2ED}">
  <dimension ref="A1:M30"/>
  <sheetViews>
    <sheetView tabSelected="1" workbookViewId="0">
      <selection activeCell="C33" sqref="C33"/>
    </sheetView>
  </sheetViews>
  <sheetFormatPr defaultRowHeight="14.5" x14ac:dyDescent="0.35"/>
  <cols>
    <col min="2" max="2" width="11.08984375" customWidth="1"/>
    <col min="3" max="3" width="12.26953125" customWidth="1"/>
    <col min="6" max="8" width="10.90625" customWidth="1"/>
    <col min="9" max="9" width="13.08984375" customWidth="1"/>
    <col min="10" max="10" width="16.6328125" bestFit="1" customWidth="1"/>
    <col min="11" max="11" width="11.26953125" customWidth="1"/>
    <col min="12" max="12" width="15.81640625" customWidth="1"/>
    <col min="13" max="13" width="18.453125" customWidth="1"/>
  </cols>
  <sheetData>
    <row r="1" spans="1:13" x14ac:dyDescent="0.35">
      <c r="A1" t="s">
        <v>22</v>
      </c>
      <c r="B1" t="s">
        <v>77</v>
      </c>
      <c r="D1" t="s">
        <v>24</v>
      </c>
      <c r="E1" t="str">
        <f>VLOOKUP($B$1,[1]DATA!$A$2:$E$80,2)</f>
        <v>Tipton</v>
      </c>
    </row>
    <row r="2" spans="1:13" x14ac:dyDescent="0.35">
      <c r="A2" t="s">
        <v>25</v>
      </c>
      <c r="B2" t="str">
        <f>VLOOKUP($B$1,[1]DATA!$A$2:$E$80,3)</f>
        <v>Covington</v>
      </c>
      <c r="D2" t="s">
        <v>26</v>
      </c>
      <c r="E2" t="str">
        <f>VLOOKUP($B$1,[1]DATA!$A$2:$E$80,5)</f>
        <v>West</v>
      </c>
    </row>
    <row r="3" spans="1:13" x14ac:dyDescent="0.35">
      <c r="A3" t="s">
        <v>27</v>
      </c>
      <c r="B3" t="str">
        <f>VLOOKUP($B$1,[1]DATA!$A$2:$E$80,4)</f>
        <v>Covington Municipal</v>
      </c>
    </row>
    <row r="5" spans="1:13" x14ac:dyDescent="0.35">
      <c r="A5" t="s">
        <v>28</v>
      </c>
      <c r="C5" t="s">
        <v>1057</v>
      </c>
    </row>
    <row r="6" spans="1:13" x14ac:dyDescent="0.35">
      <c r="A6" t="s">
        <v>29</v>
      </c>
      <c r="B6" s="23"/>
    </row>
    <row r="7" spans="1:13" x14ac:dyDescent="0.35">
      <c r="A7" t="s">
        <v>30</v>
      </c>
      <c r="B7" s="55">
        <v>44306</v>
      </c>
    </row>
    <row r="8" spans="1:13" ht="29" x14ac:dyDescent="0.35">
      <c r="B8" s="12"/>
      <c r="C8" s="12"/>
      <c r="D8" s="12"/>
      <c r="E8" s="12"/>
      <c r="F8" s="12"/>
      <c r="G8" s="12"/>
      <c r="H8" s="12"/>
      <c r="I8" s="196" t="s">
        <v>405</v>
      </c>
      <c r="J8" s="196"/>
      <c r="K8" s="196" t="s">
        <v>1072</v>
      </c>
      <c r="L8" s="196"/>
      <c r="M8" s="132" t="s">
        <v>1073</v>
      </c>
    </row>
    <row r="9" spans="1:13" x14ac:dyDescent="0.35">
      <c r="B9" s="118" t="s">
        <v>471</v>
      </c>
      <c r="C9" s="118" t="s">
        <v>1037</v>
      </c>
      <c r="D9" s="118" t="s">
        <v>328</v>
      </c>
      <c r="E9" s="118"/>
      <c r="F9" s="118"/>
      <c r="G9" s="119" t="s">
        <v>33</v>
      </c>
      <c r="H9" s="119" t="s">
        <v>1034</v>
      </c>
      <c r="I9" s="119" t="s">
        <v>39</v>
      </c>
      <c r="J9" s="118" t="s">
        <v>1035</v>
      </c>
      <c r="K9" s="119" t="s">
        <v>39</v>
      </c>
      <c r="L9" s="118" t="s">
        <v>40</v>
      </c>
    </row>
    <row r="10" spans="1:13" x14ac:dyDescent="0.35">
      <c r="B10" s="117">
        <v>1</v>
      </c>
      <c r="C10" t="s">
        <v>566</v>
      </c>
      <c r="D10" s="195" t="s">
        <v>444</v>
      </c>
      <c r="E10" s="195"/>
      <c r="F10" s="195"/>
      <c r="G10" s="109" t="s">
        <v>355</v>
      </c>
      <c r="H10" s="116">
        <v>1</v>
      </c>
      <c r="I10" s="110">
        <v>8000</v>
      </c>
      <c r="J10" s="115">
        <f t="shared" ref="J10:J18" si="0">SUM(H10*I10)</f>
        <v>8000</v>
      </c>
      <c r="K10" s="44">
        <v>5000</v>
      </c>
      <c r="L10" s="115">
        <f>SUM(H10*K10)</f>
        <v>5000</v>
      </c>
      <c r="M10" s="44">
        <v>5000</v>
      </c>
    </row>
    <row r="11" spans="1:13" x14ac:dyDescent="0.35">
      <c r="B11" s="117">
        <v>2</v>
      </c>
      <c r="C11" t="s">
        <v>425</v>
      </c>
      <c r="D11" s="195" t="s">
        <v>1064</v>
      </c>
      <c r="E11" s="195"/>
      <c r="F11" s="195"/>
      <c r="G11" s="109" t="s">
        <v>356</v>
      </c>
      <c r="H11" s="116">
        <v>1200</v>
      </c>
      <c r="I11" s="110">
        <v>15</v>
      </c>
      <c r="J11" s="115">
        <f t="shared" si="0"/>
        <v>18000</v>
      </c>
      <c r="K11" s="44">
        <v>3.67</v>
      </c>
      <c r="L11" s="115">
        <f t="shared" ref="L11:L18" si="1">SUM(H11*K11)</f>
        <v>4404</v>
      </c>
      <c r="M11" s="44">
        <v>40380</v>
      </c>
    </row>
    <row r="12" spans="1:13" x14ac:dyDescent="0.35">
      <c r="B12" s="117">
        <v>3</v>
      </c>
      <c r="C12" t="s">
        <v>427</v>
      </c>
      <c r="D12" s="195" t="s">
        <v>1065</v>
      </c>
      <c r="E12" s="195"/>
      <c r="F12" s="195"/>
      <c r="G12" s="109" t="s">
        <v>356</v>
      </c>
      <c r="H12" s="116">
        <v>150</v>
      </c>
      <c r="I12" s="110">
        <v>30</v>
      </c>
      <c r="J12" s="115">
        <f t="shared" si="0"/>
        <v>4500</v>
      </c>
      <c r="K12" s="44">
        <v>51.96</v>
      </c>
      <c r="L12" s="115">
        <f t="shared" si="1"/>
        <v>7794</v>
      </c>
      <c r="M12" s="44">
        <v>7794</v>
      </c>
    </row>
    <row r="13" spans="1:13" x14ac:dyDescent="0.35">
      <c r="B13" s="117">
        <v>4</v>
      </c>
      <c r="C13" t="s">
        <v>1058</v>
      </c>
      <c r="D13" s="195" t="s">
        <v>1066</v>
      </c>
      <c r="E13" s="195"/>
      <c r="F13" s="195"/>
      <c r="G13" s="109" t="s">
        <v>357</v>
      </c>
      <c r="H13" s="116">
        <v>11</v>
      </c>
      <c r="I13" s="110">
        <v>1200</v>
      </c>
      <c r="J13" s="115">
        <f t="shared" si="0"/>
        <v>13200</v>
      </c>
      <c r="K13" s="44">
        <v>795</v>
      </c>
      <c r="L13" s="115">
        <f t="shared" si="1"/>
        <v>8745</v>
      </c>
      <c r="M13" s="44">
        <v>8745</v>
      </c>
    </row>
    <row r="14" spans="1:13" x14ac:dyDescent="0.35">
      <c r="B14" s="117">
        <v>5</v>
      </c>
      <c r="C14" t="s">
        <v>1059</v>
      </c>
      <c r="D14" s="195" t="s">
        <v>1067</v>
      </c>
      <c r="E14" s="195"/>
      <c r="F14" s="195"/>
      <c r="G14" s="109" t="s">
        <v>357</v>
      </c>
      <c r="H14" s="116">
        <v>25</v>
      </c>
      <c r="I14" s="110">
        <v>1200</v>
      </c>
      <c r="J14" s="115">
        <f t="shared" si="0"/>
        <v>30000</v>
      </c>
      <c r="K14" s="44">
        <v>795</v>
      </c>
      <c r="L14" s="115">
        <f t="shared" si="1"/>
        <v>19875</v>
      </c>
      <c r="M14" s="44">
        <v>19875</v>
      </c>
    </row>
    <row r="15" spans="1:13" x14ac:dyDescent="0.35">
      <c r="B15" s="117">
        <v>6</v>
      </c>
      <c r="C15" t="s">
        <v>1060</v>
      </c>
      <c r="D15" s="195" t="s">
        <v>1068</v>
      </c>
      <c r="E15" s="195"/>
      <c r="F15" s="195"/>
      <c r="G15" s="109" t="s">
        <v>357</v>
      </c>
      <c r="H15" s="116">
        <v>13</v>
      </c>
      <c r="I15" s="110">
        <v>1000</v>
      </c>
      <c r="J15" s="115">
        <f t="shared" si="0"/>
        <v>13000</v>
      </c>
      <c r="K15" s="44">
        <v>3062.21</v>
      </c>
      <c r="L15" s="115">
        <f t="shared" si="1"/>
        <v>39808.730000000003</v>
      </c>
      <c r="M15" s="44">
        <v>60892</v>
      </c>
    </row>
    <row r="16" spans="1:13" x14ac:dyDescent="0.35">
      <c r="B16" s="117">
        <v>7</v>
      </c>
      <c r="C16" t="s">
        <v>1061</v>
      </c>
      <c r="D16" s="195" t="s">
        <v>1069</v>
      </c>
      <c r="E16" s="195"/>
      <c r="F16" s="195"/>
      <c r="G16" s="109" t="s">
        <v>357</v>
      </c>
      <c r="H16" s="116">
        <v>8</v>
      </c>
      <c r="I16" s="110">
        <v>1400</v>
      </c>
      <c r="J16" s="115">
        <f t="shared" si="0"/>
        <v>11200</v>
      </c>
      <c r="K16" s="44">
        <v>1945</v>
      </c>
      <c r="L16" s="115">
        <f t="shared" si="1"/>
        <v>15560</v>
      </c>
      <c r="M16" s="44">
        <v>15560</v>
      </c>
    </row>
    <row r="17" spans="2:13" x14ac:dyDescent="0.35">
      <c r="B17" s="117">
        <v>8</v>
      </c>
      <c r="C17" t="s">
        <v>1062</v>
      </c>
      <c r="D17" s="195" t="s">
        <v>1070</v>
      </c>
      <c r="E17" s="195"/>
      <c r="F17" s="195"/>
      <c r="G17" s="109" t="s">
        <v>357</v>
      </c>
      <c r="H17" s="116">
        <v>10</v>
      </c>
      <c r="I17" s="110">
        <v>600</v>
      </c>
      <c r="J17" s="115">
        <f t="shared" si="0"/>
        <v>6000</v>
      </c>
      <c r="K17" s="44">
        <v>2934</v>
      </c>
      <c r="L17" s="115">
        <f t="shared" si="1"/>
        <v>29340</v>
      </c>
      <c r="M17" s="44">
        <v>29340</v>
      </c>
    </row>
    <row r="18" spans="2:13" x14ac:dyDescent="0.35">
      <c r="B18" s="117">
        <v>9</v>
      </c>
      <c r="C18" t="s">
        <v>1063</v>
      </c>
      <c r="D18" s="195" t="s">
        <v>1071</v>
      </c>
      <c r="E18" s="195"/>
      <c r="F18" s="195"/>
      <c r="G18" s="109" t="s">
        <v>357</v>
      </c>
      <c r="H18" s="116">
        <v>1</v>
      </c>
      <c r="I18" s="110">
        <v>27000</v>
      </c>
      <c r="J18" s="115">
        <f t="shared" si="0"/>
        <v>27000</v>
      </c>
      <c r="K18" s="44">
        <v>29195</v>
      </c>
      <c r="L18" s="115">
        <f t="shared" si="1"/>
        <v>29195</v>
      </c>
      <c r="M18" s="44">
        <v>38420</v>
      </c>
    </row>
    <row r="19" spans="2:13" x14ac:dyDescent="0.35">
      <c r="J19" s="19"/>
    </row>
    <row r="20" spans="2:13" s="12" customFormat="1" ht="15.5" x14ac:dyDescent="0.35">
      <c r="I20" s="111" t="s">
        <v>40</v>
      </c>
      <c r="J20" s="113">
        <f>SUM(J10:J18)</f>
        <v>130900</v>
      </c>
      <c r="K20" s="111"/>
      <c r="L20" s="113">
        <f>SUM(L10:L18)</f>
        <v>159721.73000000001</v>
      </c>
      <c r="M20" s="138">
        <f>SUM(M10:M18)</f>
        <v>226006</v>
      </c>
    </row>
    <row r="21" spans="2:13" s="12" customFormat="1" ht="15.5" x14ac:dyDescent="0.35">
      <c r="B21" s="190" t="s">
        <v>1074</v>
      </c>
      <c r="C21" s="190"/>
      <c r="D21" s="190"/>
      <c r="E21" s="190"/>
      <c r="I21" s="111"/>
      <c r="J21" s="112"/>
      <c r="K21" s="111"/>
      <c r="L21" s="112"/>
    </row>
    <row r="22" spans="2:13" x14ac:dyDescent="0.35">
      <c r="B22" s="121">
        <v>1</v>
      </c>
      <c r="C22" s="123" t="s">
        <v>1077</v>
      </c>
      <c r="D22" s="122" t="s">
        <v>1075</v>
      </c>
      <c r="E22" s="122"/>
      <c r="F22" s="122"/>
      <c r="G22" s="123" t="s">
        <v>355</v>
      </c>
      <c r="H22" s="142">
        <v>1</v>
      </c>
      <c r="I22" s="134">
        <v>16000</v>
      </c>
      <c r="J22" s="134">
        <v>16000</v>
      </c>
      <c r="K22" s="134">
        <v>8968</v>
      </c>
      <c r="L22" s="135">
        <f>SUM(H22*K22)</f>
        <v>8968</v>
      </c>
    </row>
    <row r="23" spans="2:13" x14ac:dyDescent="0.35">
      <c r="B23" s="127">
        <v>2</v>
      </c>
      <c r="C23" s="133" t="s">
        <v>1078</v>
      </c>
      <c r="D23" s="125" t="s">
        <v>1076</v>
      </c>
      <c r="E23" s="125"/>
      <c r="F23" s="125"/>
      <c r="G23" s="16" t="s">
        <v>357</v>
      </c>
      <c r="H23" s="143">
        <v>21</v>
      </c>
      <c r="I23" s="136">
        <v>1000</v>
      </c>
      <c r="J23" s="136">
        <v>21000</v>
      </c>
      <c r="K23" s="136">
        <v>988</v>
      </c>
      <c r="L23" s="137">
        <f t="shared" ref="L23" si="2">SUM(H23*K23)</f>
        <v>20748</v>
      </c>
    </row>
    <row r="24" spans="2:13" ht="15" thickBot="1" x14ac:dyDescent="0.4">
      <c r="E24" s="191" t="s">
        <v>1079</v>
      </c>
      <c r="F24" s="192"/>
      <c r="G24" s="192"/>
      <c r="H24" s="192"/>
      <c r="I24" s="192"/>
      <c r="J24" s="139">
        <f>SUM(J22:J23)</f>
        <v>37000</v>
      </c>
      <c r="K24" s="140"/>
      <c r="L24" s="141">
        <f>SUM(L22:L23)</f>
        <v>29716</v>
      </c>
    </row>
    <row r="25" spans="2:13" ht="15" thickBot="1" x14ac:dyDescent="0.4">
      <c r="D25" s="120"/>
    </row>
    <row r="26" spans="2:13" ht="15" thickBot="1" x14ac:dyDescent="0.4">
      <c r="E26" s="193" t="s">
        <v>1080</v>
      </c>
      <c r="F26" s="194"/>
      <c r="G26" s="194"/>
      <c r="H26" s="194"/>
      <c r="I26" s="194"/>
      <c r="J26" s="144">
        <f>SUM(J20,J24)</f>
        <v>167900</v>
      </c>
      <c r="K26" s="145"/>
      <c r="L26" s="146">
        <f>SUM(L20,L24)</f>
        <v>189437.73</v>
      </c>
    </row>
    <row r="28" spans="2:13" x14ac:dyDescent="0.35">
      <c r="I28" s="120"/>
    </row>
    <row r="30" spans="2:13" ht="15.5" x14ac:dyDescent="0.35">
      <c r="L30" s="113"/>
    </row>
  </sheetData>
  <mergeCells count="14">
    <mergeCell ref="I8:J8"/>
    <mergeCell ref="K8:L8"/>
    <mergeCell ref="D10:F10"/>
    <mergeCell ref="D11:F11"/>
    <mergeCell ref="D12:F12"/>
    <mergeCell ref="B21:E21"/>
    <mergeCell ref="E24:I24"/>
    <mergeCell ref="E26:I26"/>
    <mergeCell ref="D13:F13"/>
    <mergeCell ref="D14:F14"/>
    <mergeCell ref="D15:F15"/>
    <mergeCell ref="D16:F16"/>
    <mergeCell ref="D17:F17"/>
    <mergeCell ref="D18:F18"/>
  </mergeCells>
  <phoneticPr fontId="7" type="noConversion"/>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25630-9251-461A-BE92-C3FFAD9196A0}">
  <dimension ref="A1:M26"/>
  <sheetViews>
    <sheetView topLeftCell="A7" zoomScaleNormal="100" workbookViewId="0"/>
  </sheetViews>
  <sheetFormatPr defaultRowHeight="14.5" x14ac:dyDescent="0.35"/>
  <cols>
    <col min="2" max="2" width="10" bestFit="1" customWidth="1"/>
    <col min="3" max="3" width="10.453125" customWidth="1"/>
    <col min="6" max="6" width="10.90625" customWidth="1"/>
    <col min="8" max="8" width="15.54296875" customWidth="1"/>
    <col min="10" max="10" width="9.81640625" bestFit="1" customWidth="1"/>
    <col min="12" max="12" width="14.54296875" bestFit="1" customWidth="1"/>
  </cols>
  <sheetData>
    <row r="1" spans="1:13" x14ac:dyDescent="0.35">
      <c r="A1" t="s">
        <v>22</v>
      </c>
      <c r="B1" t="s">
        <v>56</v>
      </c>
      <c r="D1" t="s">
        <v>24</v>
      </c>
      <c r="E1" t="str">
        <f>VLOOKUP($B$1,[1]DATA!$A$2:$E$80,2)</f>
        <v>Johnson</v>
      </c>
    </row>
    <row r="2" spans="1:13" x14ac:dyDescent="0.35">
      <c r="A2" t="s">
        <v>25</v>
      </c>
      <c r="B2" t="str">
        <f>VLOOKUP($B$1,[1]DATA!$A$2:$E$80,3)</f>
        <v>Mountain City</v>
      </c>
      <c r="D2" t="s">
        <v>26</v>
      </c>
      <c r="E2" t="str">
        <f>VLOOKUP($B$1,[1]DATA!$A$2:$E$80,5)</f>
        <v>East</v>
      </c>
    </row>
    <row r="3" spans="1:13" x14ac:dyDescent="0.35">
      <c r="A3" t="s">
        <v>27</v>
      </c>
      <c r="B3" t="str">
        <f>VLOOKUP($B$1,[1]DATA!$A$2:$E$80,4)</f>
        <v>Johnson County</v>
      </c>
    </row>
    <row r="5" spans="1:13" x14ac:dyDescent="0.35">
      <c r="A5" t="s">
        <v>28</v>
      </c>
      <c r="C5" t="s">
        <v>1047</v>
      </c>
    </row>
    <row r="6" spans="1:13" x14ac:dyDescent="0.35">
      <c r="A6" t="s">
        <v>29</v>
      </c>
      <c r="B6" s="23" t="s">
        <v>1048</v>
      </c>
    </row>
    <row r="7" spans="1:13" x14ac:dyDescent="0.35">
      <c r="A7" t="s">
        <v>30</v>
      </c>
      <c r="B7" s="55">
        <v>44305</v>
      </c>
    </row>
    <row r="9" spans="1:13" ht="15.5" x14ac:dyDescent="0.35">
      <c r="H9" s="95"/>
      <c r="J9" s="197" t="s">
        <v>1056</v>
      </c>
      <c r="K9" s="197"/>
      <c r="L9" s="197"/>
      <c r="M9" s="111"/>
    </row>
    <row r="10" spans="1:13" ht="15.5" x14ac:dyDescent="0.35">
      <c r="A10" s="111" t="s">
        <v>471</v>
      </c>
      <c r="B10" s="111"/>
      <c r="C10" s="111" t="s">
        <v>557</v>
      </c>
      <c r="D10" s="111"/>
      <c r="E10" s="111" t="s">
        <v>328</v>
      </c>
      <c r="F10" s="111"/>
      <c r="G10" s="111" t="s">
        <v>33</v>
      </c>
      <c r="H10" s="111" t="s">
        <v>329</v>
      </c>
      <c r="I10" s="111"/>
      <c r="J10" s="111" t="s">
        <v>39</v>
      </c>
      <c r="K10" s="111"/>
      <c r="L10" s="111" t="s">
        <v>40</v>
      </c>
      <c r="M10" s="111"/>
    </row>
    <row r="11" spans="1:13" x14ac:dyDescent="0.35">
      <c r="A11" s="108">
        <v>1</v>
      </c>
      <c r="C11" s="108">
        <v>1000</v>
      </c>
      <c r="E11" t="s">
        <v>444</v>
      </c>
      <c r="G11" s="108" t="s">
        <v>355</v>
      </c>
      <c r="H11" s="108">
        <v>1</v>
      </c>
      <c r="J11" s="44">
        <v>2500</v>
      </c>
      <c r="L11" s="44">
        <f t="shared" ref="L11:L22" si="0">H11*J11</f>
        <v>2500</v>
      </c>
    </row>
    <row r="12" spans="1:13" x14ac:dyDescent="0.35">
      <c r="A12" s="108">
        <v>2</v>
      </c>
      <c r="C12" s="108" t="s">
        <v>1049</v>
      </c>
      <c r="E12" t="s">
        <v>1053</v>
      </c>
      <c r="G12" s="108" t="s">
        <v>356</v>
      </c>
      <c r="H12" s="108">
        <v>7000</v>
      </c>
      <c r="J12" s="44">
        <v>1.1000000000000001</v>
      </c>
      <c r="L12" s="44">
        <f t="shared" si="0"/>
        <v>7700.0000000000009</v>
      </c>
    </row>
    <row r="13" spans="1:13" x14ac:dyDescent="0.35">
      <c r="A13" s="108">
        <v>3</v>
      </c>
      <c r="C13" s="108" t="s">
        <v>1050</v>
      </c>
      <c r="E13" t="s">
        <v>1054</v>
      </c>
      <c r="G13" s="108" t="s">
        <v>553</v>
      </c>
      <c r="H13" s="108">
        <v>45600</v>
      </c>
      <c r="J13" s="44">
        <v>0.77</v>
      </c>
      <c r="L13" s="44">
        <f t="shared" si="0"/>
        <v>35112</v>
      </c>
    </row>
    <row r="14" spans="1:13" x14ac:dyDescent="0.35">
      <c r="A14" s="108">
        <v>4</v>
      </c>
      <c r="C14" s="108" t="s">
        <v>1051</v>
      </c>
      <c r="E14" t="s">
        <v>1055</v>
      </c>
      <c r="G14" s="108" t="s">
        <v>552</v>
      </c>
      <c r="H14" s="108">
        <v>11500</v>
      </c>
      <c r="J14" s="44">
        <v>10.9</v>
      </c>
      <c r="L14" s="44">
        <f t="shared" si="0"/>
        <v>125350</v>
      </c>
    </row>
    <row r="15" spans="1:13" x14ac:dyDescent="0.35">
      <c r="A15" s="108"/>
      <c r="C15" s="108"/>
      <c r="J15" s="131" t="s">
        <v>40</v>
      </c>
      <c r="K15" s="118"/>
      <c r="L15" s="131">
        <f>SUM(L11:L14)</f>
        <v>170662</v>
      </c>
    </row>
    <row r="16" spans="1:13" x14ac:dyDescent="0.35">
      <c r="A16" s="108"/>
      <c r="C16" s="108"/>
      <c r="J16" s="44"/>
      <c r="L16" s="44"/>
    </row>
    <row r="17" spans="1:13" ht="15.5" x14ac:dyDescent="0.35">
      <c r="A17" s="108"/>
      <c r="C17" s="108"/>
      <c r="J17" s="197" t="s">
        <v>1056</v>
      </c>
      <c r="K17" s="197"/>
      <c r="L17" s="197"/>
    </row>
    <row r="18" spans="1:13" ht="15.5" x14ac:dyDescent="0.35">
      <c r="A18" s="111" t="s">
        <v>471</v>
      </c>
      <c r="B18" s="111"/>
      <c r="C18" s="111" t="s">
        <v>557</v>
      </c>
      <c r="D18" s="111"/>
      <c r="E18" s="111" t="s">
        <v>328</v>
      </c>
      <c r="F18" s="111"/>
      <c r="G18" s="111" t="s">
        <v>33</v>
      </c>
      <c r="H18" s="111" t="s">
        <v>329</v>
      </c>
      <c r="I18" s="111"/>
      <c r="J18" s="111" t="s">
        <v>39</v>
      </c>
      <c r="K18" s="111"/>
      <c r="L18" s="111" t="s">
        <v>40</v>
      </c>
      <c r="M18" s="111"/>
    </row>
    <row r="19" spans="1:13" x14ac:dyDescent="0.35">
      <c r="A19" s="108">
        <v>1</v>
      </c>
      <c r="C19" s="108">
        <v>1000</v>
      </c>
      <c r="E19" t="s">
        <v>820</v>
      </c>
      <c r="G19" s="108" t="s">
        <v>355</v>
      </c>
      <c r="H19" s="108">
        <v>1</v>
      </c>
      <c r="J19" s="44">
        <v>1000</v>
      </c>
      <c r="L19" s="44">
        <f t="shared" si="0"/>
        <v>1000</v>
      </c>
    </row>
    <row r="20" spans="1:13" x14ac:dyDescent="0.35">
      <c r="A20" s="108">
        <v>2</v>
      </c>
      <c r="C20" s="108" t="s">
        <v>1049</v>
      </c>
      <c r="E20" t="s">
        <v>819</v>
      </c>
      <c r="G20" s="108" t="s">
        <v>356</v>
      </c>
      <c r="H20" s="108">
        <v>7000</v>
      </c>
      <c r="J20" s="44">
        <v>0</v>
      </c>
      <c r="L20" s="44">
        <f t="shared" si="0"/>
        <v>0</v>
      </c>
    </row>
    <row r="21" spans="1:13" x14ac:dyDescent="0.35">
      <c r="A21" s="108">
        <v>3</v>
      </c>
      <c r="C21" s="108" t="s">
        <v>1050</v>
      </c>
      <c r="E21" t="s">
        <v>818</v>
      </c>
      <c r="G21" s="108" t="s">
        <v>553</v>
      </c>
      <c r="H21" s="108">
        <v>45600</v>
      </c>
      <c r="J21" s="44">
        <v>0.81</v>
      </c>
      <c r="L21" s="44">
        <f t="shared" si="0"/>
        <v>36936</v>
      </c>
    </row>
    <row r="22" spans="1:13" x14ac:dyDescent="0.35">
      <c r="A22" s="108">
        <v>4</v>
      </c>
      <c r="C22" s="108" t="s">
        <v>1052</v>
      </c>
      <c r="E22" t="s">
        <v>817</v>
      </c>
      <c r="G22" s="108" t="s">
        <v>552</v>
      </c>
      <c r="H22" s="108">
        <v>11500</v>
      </c>
      <c r="J22" s="44">
        <v>5.3</v>
      </c>
      <c r="L22" s="44">
        <f t="shared" si="0"/>
        <v>60950</v>
      </c>
    </row>
    <row r="23" spans="1:13" x14ac:dyDescent="0.35">
      <c r="J23" s="131" t="s">
        <v>40</v>
      </c>
      <c r="K23" s="118"/>
      <c r="L23" s="131">
        <f>SUM(L19:L22)</f>
        <v>98886</v>
      </c>
    </row>
    <row r="24" spans="1:13" x14ac:dyDescent="0.35">
      <c r="J24" s="44"/>
      <c r="L24" s="44"/>
    </row>
    <row r="25" spans="1:13" x14ac:dyDescent="0.35">
      <c r="J25" s="44"/>
      <c r="L25" s="44"/>
    </row>
    <row r="26" spans="1:13" s="12" customFormat="1" x14ac:dyDescent="0.35">
      <c r="J26" s="118" t="s">
        <v>40</v>
      </c>
      <c r="K26" s="118"/>
      <c r="L26" s="131">
        <f>SUM(L15,L22)</f>
        <v>231612</v>
      </c>
    </row>
  </sheetData>
  <mergeCells count="2">
    <mergeCell ref="J17:L17"/>
    <mergeCell ref="J9:L9"/>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D5200-A0BF-4DD0-A561-BD741F6C9002}">
  <sheetPr codeName="Sheet4"/>
  <dimension ref="A1:Q63"/>
  <sheetViews>
    <sheetView workbookViewId="0">
      <selection activeCell="B8" sqref="B8"/>
    </sheetView>
  </sheetViews>
  <sheetFormatPr defaultRowHeight="14.5" x14ac:dyDescent="0.35"/>
  <cols>
    <col min="1" max="1" width="16.54296875" customWidth="1"/>
    <col min="2" max="2" width="41.54296875" customWidth="1"/>
    <col min="7" max="7" width="10.81640625" bestFit="1" customWidth="1"/>
    <col min="8" max="8" width="11.81640625" bestFit="1" customWidth="1"/>
    <col min="10" max="10" width="11.81640625" bestFit="1" customWidth="1"/>
    <col min="11" max="11" width="14.54296875" bestFit="1" customWidth="1"/>
    <col min="14" max="14" width="10.81640625" bestFit="1" customWidth="1"/>
    <col min="15" max="15" width="11.81640625" bestFit="1" customWidth="1"/>
    <col min="17" max="17" width="10.81640625" bestFit="1" customWidth="1"/>
  </cols>
  <sheetData>
    <row r="1" spans="1:17" x14ac:dyDescent="0.35">
      <c r="A1" t="s">
        <v>22</v>
      </c>
      <c r="B1" t="s">
        <v>23</v>
      </c>
      <c r="D1" t="s">
        <v>24</v>
      </c>
      <c r="E1" t="s">
        <v>116</v>
      </c>
    </row>
    <row r="2" spans="1:17" x14ac:dyDescent="0.35">
      <c r="A2" t="s">
        <v>25</v>
      </c>
      <c r="B2" t="s">
        <v>240</v>
      </c>
      <c r="D2" t="s">
        <v>26</v>
      </c>
      <c r="E2" t="s">
        <v>319</v>
      </c>
    </row>
    <row r="3" spans="1:17" x14ac:dyDescent="0.35">
      <c r="A3" t="s">
        <v>27</v>
      </c>
      <c r="B3" t="s">
        <v>317</v>
      </c>
    </row>
    <row r="5" spans="1:17" x14ac:dyDescent="0.35">
      <c r="A5" t="s">
        <v>28</v>
      </c>
      <c r="C5" t="s">
        <v>322</v>
      </c>
    </row>
    <row r="6" spans="1:17" x14ac:dyDescent="0.35">
      <c r="A6" t="s">
        <v>29</v>
      </c>
      <c r="B6" s="23" t="s">
        <v>909</v>
      </c>
    </row>
    <row r="7" spans="1:17" x14ac:dyDescent="0.35">
      <c r="A7" t="s">
        <v>30</v>
      </c>
      <c r="B7" s="55">
        <v>44300</v>
      </c>
    </row>
    <row r="9" spans="1:17" x14ac:dyDescent="0.35">
      <c r="E9" s="85" t="s">
        <v>323</v>
      </c>
      <c r="F9" s="22"/>
    </row>
    <row r="10" spans="1:17" x14ac:dyDescent="0.35">
      <c r="G10" t="s">
        <v>324</v>
      </c>
      <c r="J10" t="s">
        <v>325</v>
      </c>
      <c r="N10" t="s">
        <v>326</v>
      </c>
      <c r="Q10" t="s">
        <v>407</v>
      </c>
    </row>
    <row r="11" spans="1:17" x14ac:dyDescent="0.35">
      <c r="A11" t="s">
        <v>327</v>
      </c>
      <c r="B11" t="s">
        <v>328</v>
      </c>
      <c r="D11" t="s">
        <v>33</v>
      </c>
      <c r="E11" t="s">
        <v>329</v>
      </c>
      <c r="G11" t="s">
        <v>39</v>
      </c>
      <c r="H11" t="s">
        <v>40</v>
      </c>
      <c r="J11" t="s">
        <v>39</v>
      </c>
      <c r="K11" t="s">
        <v>40</v>
      </c>
      <c r="N11" t="s">
        <v>39</v>
      </c>
      <c r="O11" t="s">
        <v>40</v>
      </c>
    </row>
    <row r="12" spans="1:17" x14ac:dyDescent="0.35">
      <c r="A12" t="s">
        <v>330</v>
      </c>
      <c r="B12" t="s">
        <v>342</v>
      </c>
      <c r="D12" t="s">
        <v>355</v>
      </c>
      <c r="E12">
        <v>1</v>
      </c>
      <c r="G12" s="19">
        <v>10000</v>
      </c>
      <c r="H12" s="19">
        <f>E12*G12</f>
        <v>10000</v>
      </c>
      <c r="J12" s="19">
        <v>4000</v>
      </c>
      <c r="K12" s="19">
        <f>E12*J12</f>
        <v>4000</v>
      </c>
      <c r="N12" s="19">
        <v>5000</v>
      </c>
      <c r="O12" s="19">
        <f>E12*N12</f>
        <v>5000</v>
      </c>
      <c r="Q12" s="19">
        <f>AVERAGE(J12,N12)</f>
        <v>4500</v>
      </c>
    </row>
    <row r="13" spans="1:17" x14ac:dyDescent="0.35">
      <c r="A13" t="s">
        <v>331</v>
      </c>
      <c r="B13" t="s">
        <v>343</v>
      </c>
      <c r="D13" t="s">
        <v>356</v>
      </c>
      <c r="E13" s="18">
        <v>1150</v>
      </c>
      <c r="G13" s="19">
        <v>85</v>
      </c>
      <c r="H13" s="19">
        <f t="shared" ref="H13:H24" si="0">E13*G13</f>
        <v>97750</v>
      </c>
      <c r="J13" s="19">
        <v>157</v>
      </c>
      <c r="K13" s="19">
        <f t="shared" ref="K13:K24" si="1">E13*J13</f>
        <v>180550</v>
      </c>
      <c r="N13" s="19">
        <v>120</v>
      </c>
      <c r="O13" s="19">
        <f>E13*N13</f>
        <v>138000</v>
      </c>
      <c r="Q13" s="19">
        <f t="shared" ref="Q13:Q24" si="2">AVERAGE(J13,N13)</f>
        <v>138.5</v>
      </c>
    </row>
    <row r="14" spans="1:17" x14ac:dyDescent="0.35">
      <c r="A14" t="s">
        <v>332</v>
      </c>
      <c r="B14" t="s">
        <v>344</v>
      </c>
      <c r="D14" t="s">
        <v>356</v>
      </c>
      <c r="E14">
        <v>920</v>
      </c>
      <c r="G14" s="20">
        <v>30</v>
      </c>
      <c r="H14" s="19">
        <f t="shared" si="0"/>
        <v>27600</v>
      </c>
      <c r="J14" s="21" t="s">
        <v>362</v>
      </c>
      <c r="K14" s="19">
        <f t="shared" si="1"/>
        <v>41400</v>
      </c>
      <c r="N14" s="19">
        <v>115</v>
      </c>
      <c r="O14" s="19">
        <f t="shared" ref="O14:O24" si="3">E14*N14</f>
        <v>105800</v>
      </c>
      <c r="Q14" s="19">
        <f t="shared" si="2"/>
        <v>115</v>
      </c>
    </row>
    <row r="15" spans="1:17" x14ac:dyDescent="0.35">
      <c r="A15" t="s">
        <v>333</v>
      </c>
      <c r="B15" t="s">
        <v>1013</v>
      </c>
      <c r="D15" t="s">
        <v>357</v>
      </c>
      <c r="E15">
        <v>5</v>
      </c>
      <c r="G15" s="20">
        <v>6000</v>
      </c>
      <c r="H15" s="19">
        <f t="shared" si="0"/>
        <v>30000</v>
      </c>
      <c r="J15" s="19">
        <v>4000</v>
      </c>
      <c r="K15" s="19">
        <f t="shared" si="1"/>
        <v>20000</v>
      </c>
      <c r="N15" s="19">
        <v>5000</v>
      </c>
      <c r="O15" s="19">
        <f t="shared" si="3"/>
        <v>25000</v>
      </c>
      <c r="Q15" s="19">
        <f t="shared" si="2"/>
        <v>4500</v>
      </c>
    </row>
    <row r="16" spans="1:17" x14ac:dyDescent="0.35">
      <c r="A16" t="s">
        <v>334</v>
      </c>
      <c r="B16" t="s">
        <v>346</v>
      </c>
      <c r="D16" t="s">
        <v>358</v>
      </c>
      <c r="E16">
        <v>30</v>
      </c>
      <c r="G16" s="20">
        <v>400</v>
      </c>
      <c r="H16" s="19">
        <f t="shared" si="0"/>
        <v>12000</v>
      </c>
      <c r="J16" s="19">
        <v>300</v>
      </c>
      <c r="K16" s="19">
        <f t="shared" si="1"/>
        <v>9000</v>
      </c>
      <c r="N16" s="19">
        <v>500</v>
      </c>
      <c r="O16" s="19">
        <f t="shared" si="3"/>
        <v>15000</v>
      </c>
      <c r="Q16" s="19">
        <f t="shared" si="2"/>
        <v>400</v>
      </c>
    </row>
    <row r="17" spans="1:17" x14ac:dyDescent="0.35">
      <c r="A17" t="s">
        <v>335</v>
      </c>
      <c r="B17" t="s">
        <v>347</v>
      </c>
      <c r="D17" t="s">
        <v>357</v>
      </c>
      <c r="E17">
        <v>1</v>
      </c>
      <c r="G17" s="20">
        <v>2000</v>
      </c>
      <c r="H17" s="19">
        <f t="shared" si="0"/>
        <v>2000</v>
      </c>
      <c r="J17" s="19">
        <v>2500</v>
      </c>
      <c r="K17" s="19">
        <f t="shared" si="1"/>
        <v>2500</v>
      </c>
      <c r="N17" s="19">
        <v>1500</v>
      </c>
      <c r="O17" s="19">
        <f t="shared" si="3"/>
        <v>1500</v>
      </c>
      <c r="Q17" s="19">
        <f t="shared" si="2"/>
        <v>2000</v>
      </c>
    </row>
    <row r="18" spans="1:17" x14ac:dyDescent="0.35">
      <c r="A18" t="s">
        <v>336</v>
      </c>
      <c r="B18" t="s">
        <v>348</v>
      </c>
      <c r="D18" t="s">
        <v>357</v>
      </c>
      <c r="E18">
        <v>10</v>
      </c>
      <c r="G18" s="20">
        <v>2000</v>
      </c>
      <c r="H18" s="19">
        <f t="shared" si="0"/>
        <v>20000</v>
      </c>
      <c r="J18" s="19">
        <v>1800</v>
      </c>
      <c r="K18" s="19">
        <f t="shared" si="1"/>
        <v>18000</v>
      </c>
      <c r="N18" s="19">
        <v>250</v>
      </c>
      <c r="O18" s="19">
        <f t="shared" si="3"/>
        <v>2500</v>
      </c>
      <c r="Q18" s="19">
        <f t="shared" si="2"/>
        <v>1025</v>
      </c>
    </row>
    <row r="19" spans="1:17" x14ac:dyDescent="0.35">
      <c r="A19" t="s">
        <v>337</v>
      </c>
      <c r="B19" t="s">
        <v>349</v>
      </c>
      <c r="D19" t="s">
        <v>359</v>
      </c>
      <c r="E19">
        <v>150</v>
      </c>
      <c r="G19" s="20">
        <v>60</v>
      </c>
      <c r="H19" s="19">
        <f t="shared" si="0"/>
        <v>9000</v>
      </c>
      <c r="J19" s="19">
        <v>22</v>
      </c>
      <c r="K19" s="19">
        <f t="shared" si="1"/>
        <v>3300</v>
      </c>
      <c r="N19" s="19">
        <v>150</v>
      </c>
      <c r="O19" s="19">
        <f t="shared" si="3"/>
        <v>22500</v>
      </c>
      <c r="Q19" s="19">
        <f t="shared" si="2"/>
        <v>86</v>
      </c>
    </row>
    <row r="20" spans="1:17" x14ac:dyDescent="0.35">
      <c r="A20" t="s">
        <v>338</v>
      </c>
      <c r="B20" t="s">
        <v>350</v>
      </c>
      <c r="D20" t="s">
        <v>355</v>
      </c>
      <c r="E20">
        <v>1</v>
      </c>
      <c r="G20" s="20">
        <v>1000</v>
      </c>
      <c r="H20" s="19">
        <f t="shared" si="0"/>
        <v>1000</v>
      </c>
      <c r="J20" s="19">
        <v>10000</v>
      </c>
      <c r="K20" s="19">
        <f t="shared" si="1"/>
        <v>10000</v>
      </c>
      <c r="N20" s="19">
        <v>2500</v>
      </c>
      <c r="O20" s="19">
        <f t="shared" si="3"/>
        <v>2500</v>
      </c>
      <c r="Q20" s="19">
        <f t="shared" si="2"/>
        <v>6250</v>
      </c>
    </row>
    <row r="21" spans="1:17" x14ac:dyDescent="0.35">
      <c r="A21" t="s">
        <v>339</v>
      </c>
      <c r="B21" t="s">
        <v>351</v>
      </c>
      <c r="D21" t="s">
        <v>360</v>
      </c>
      <c r="E21" s="18">
        <v>1025</v>
      </c>
      <c r="G21" s="20">
        <v>125</v>
      </c>
      <c r="H21" s="19">
        <f>E21*G21</f>
        <v>128125</v>
      </c>
      <c r="J21" s="19">
        <v>4</v>
      </c>
      <c r="K21" s="19">
        <f t="shared" si="1"/>
        <v>4100</v>
      </c>
      <c r="N21" s="19">
        <v>20</v>
      </c>
      <c r="O21" s="19">
        <f t="shared" si="3"/>
        <v>20500</v>
      </c>
      <c r="Q21" s="19">
        <f t="shared" si="2"/>
        <v>12</v>
      </c>
    </row>
    <row r="22" spans="1:17" x14ac:dyDescent="0.35">
      <c r="A22" t="s">
        <v>340</v>
      </c>
      <c r="B22" t="s">
        <v>352</v>
      </c>
      <c r="D22" t="s">
        <v>360</v>
      </c>
      <c r="E22">
        <v>100</v>
      </c>
      <c r="G22" s="20">
        <v>40</v>
      </c>
      <c r="H22" s="19">
        <f t="shared" si="0"/>
        <v>4000</v>
      </c>
      <c r="J22" s="19">
        <v>1</v>
      </c>
      <c r="K22" s="19">
        <f t="shared" si="1"/>
        <v>100</v>
      </c>
      <c r="N22" s="19">
        <v>100</v>
      </c>
      <c r="O22" s="19">
        <f t="shared" si="3"/>
        <v>10000</v>
      </c>
      <c r="Q22" s="19">
        <f t="shared" si="2"/>
        <v>50.5</v>
      </c>
    </row>
    <row r="23" spans="1:17" x14ac:dyDescent="0.35">
      <c r="A23" t="s">
        <v>341</v>
      </c>
      <c r="B23" t="s">
        <v>353</v>
      </c>
      <c r="D23" t="s">
        <v>355</v>
      </c>
      <c r="E23">
        <v>1</v>
      </c>
      <c r="G23" s="20">
        <v>6500</v>
      </c>
      <c r="H23" s="19">
        <f t="shared" si="0"/>
        <v>6500</v>
      </c>
      <c r="J23" s="19">
        <v>6000</v>
      </c>
      <c r="K23" s="19">
        <f t="shared" si="1"/>
        <v>6000</v>
      </c>
      <c r="N23" s="19">
        <v>10000</v>
      </c>
      <c r="O23" s="19">
        <f t="shared" si="3"/>
        <v>10000</v>
      </c>
      <c r="Q23" s="19">
        <f t="shared" si="2"/>
        <v>8000</v>
      </c>
    </row>
    <row r="24" spans="1:17" x14ac:dyDescent="0.35">
      <c r="A24" t="s">
        <v>365</v>
      </c>
      <c r="B24" t="s">
        <v>354</v>
      </c>
      <c r="D24" t="s">
        <v>355</v>
      </c>
      <c r="E24">
        <v>1</v>
      </c>
      <c r="G24" s="20">
        <v>38000</v>
      </c>
      <c r="H24" s="19">
        <f t="shared" si="0"/>
        <v>38000</v>
      </c>
      <c r="J24" s="19">
        <v>25000</v>
      </c>
      <c r="K24" s="19">
        <f t="shared" si="1"/>
        <v>25000</v>
      </c>
      <c r="N24" s="19">
        <v>15000</v>
      </c>
      <c r="O24" s="19">
        <f t="shared" si="3"/>
        <v>15000</v>
      </c>
      <c r="Q24" s="19">
        <f t="shared" si="2"/>
        <v>20000</v>
      </c>
    </row>
    <row r="26" spans="1:17" s="12" customFormat="1" x14ac:dyDescent="0.35">
      <c r="A26" s="12" t="s">
        <v>361</v>
      </c>
      <c r="H26" s="47">
        <f>SUM(H12:H24)</f>
        <v>385975</v>
      </c>
      <c r="K26" s="47">
        <f>SUM(K12:K24)</f>
        <v>323950</v>
      </c>
      <c r="O26" s="47">
        <f>SUM(O12:O24)</f>
        <v>373300</v>
      </c>
    </row>
    <row r="27" spans="1:17" x14ac:dyDescent="0.35">
      <c r="H27" s="19"/>
      <c r="K27" s="19"/>
      <c r="O27" s="19"/>
    </row>
    <row r="28" spans="1:17" x14ac:dyDescent="0.35">
      <c r="E28" s="85" t="s">
        <v>363</v>
      </c>
      <c r="F28" s="22"/>
      <c r="H28" s="19"/>
      <c r="O28" s="19"/>
    </row>
    <row r="29" spans="1:17" x14ac:dyDescent="0.35">
      <c r="G29" t="s">
        <v>324</v>
      </c>
      <c r="J29" t="s">
        <v>404</v>
      </c>
      <c r="N29" t="s">
        <v>403</v>
      </c>
      <c r="Q29" t="s">
        <v>407</v>
      </c>
    </row>
    <row r="30" spans="1:17" x14ac:dyDescent="0.35">
      <c r="A30" t="s">
        <v>331</v>
      </c>
      <c r="B30" t="s">
        <v>343</v>
      </c>
      <c r="D30" t="s">
        <v>356</v>
      </c>
      <c r="E30">
        <v>680</v>
      </c>
      <c r="G30" s="19">
        <v>85</v>
      </c>
      <c r="H30" s="19">
        <f>E30*G30</f>
        <v>57800</v>
      </c>
      <c r="J30" s="19">
        <v>157</v>
      </c>
      <c r="K30" s="19">
        <f t="shared" ref="K30:K36" si="4">E30*J30</f>
        <v>106760</v>
      </c>
      <c r="N30" s="19">
        <v>120</v>
      </c>
      <c r="O30" s="19">
        <f t="shared" ref="O30:O36" si="5">E30*N30</f>
        <v>81600</v>
      </c>
      <c r="Q30" s="19">
        <f>AVERAGE(N30,J30)</f>
        <v>138.5</v>
      </c>
    </row>
    <row r="31" spans="1:17" x14ac:dyDescent="0.35">
      <c r="A31" t="s">
        <v>333</v>
      </c>
      <c r="B31" t="s">
        <v>345</v>
      </c>
      <c r="D31" t="s">
        <v>357</v>
      </c>
      <c r="E31">
        <v>2</v>
      </c>
      <c r="G31" s="19">
        <v>6000</v>
      </c>
      <c r="H31" s="19">
        <f t="shared" ref="H31:H36" si="6">E31*G31</f>
        <v>12000</v>
      </c>
      <c r="J31" s="19">
        <v>4000</v>
      </c>
      <c r="K31" s="19">
        <f t="shared" si="4"/>
        <v>8000</v>
      </c>
      <c r="N31" s="19">
        <v>5000</v>
      </c>
      <c r="O31" s="19">
        <f t="shared" si="5"/>
        <v>10000</v>
      </c>
      <c r="Q31" s="19">
        <f t="shared" ref="Q31:Q36" si="7">AVERAGE(N31,J31)</f>
        <v>4500</v>
      </c>
    </row>
    <row r="32" spans="1:17" x14ac:dyDescent="0.35">
      <c r="A32" t="s">
        <v>334</v>
      </c>
      <c r="B32" t="s">
        <v>346</v>
      </c>
      <c r="D32" t="s">
        <v>358</v>
      </c>
      <c r="E32">
        <v>15</v>
      </c>
      <c r="G32" s="19">
        <v>400</v>
      </c>
      <c r="H32" s="19">
        <f t="shared" si="6"/>
        <v>6000</v>
      </c>
      <c r="J32" s="19">
        <v>300</v>
      </c>
      <c r="K32" s="19">
        <f t="shared" si="4"/>
        <v>4500</v>
      </c>
      <c r="N32" s="19">
        <v>500</v>
      </c>
      <c r="O32" s="19">
        <f t="shared" si="5"/>
        <v>7500</v>
      </c>
      <c r="Q32" s="19">
        <f t="shared" si="7"/>
        <v>400</v>
      </c>
    </row>
    <row r="33" spans="1:17" x14ac:dyDescent="0.35">
      <c r="A33" t="s">
        <v>335</v>
      </c>
      <c r="B33" t="s">
        <v>347</v>
      </c>
      <c r="D33" t="s">
        <v>357</v>
      </c>
      <c r="E33">
        <v>1</v>
      </c>
      <c r="G33" s="19">
        <v>2000</v>
      </c>
      <c r="H33" s="19">
        <f t="shared" si="6"/>
        <v>2000</v>
      </c>
      <c r="J33" s="19">
        <v>2500</v>
      </c>
      <c r="K33" s="19">
        <f t="shared" si="4"/>
        <v>2500</v>
      </c>
      <c r="N33" s="19">
        <v>1500</v>
      </c>
      <c r="O33" s="19">
        <f t="shared" si="5"/>
        <v>1500</v>
      </c>
      <c r="Q33" s="19">
        <f t="shared" si="7"/>
        <v>2000</v>
      </c>
    </row>
    <row r="34" spans="1:17" x14ac:dyDescent="0.35">
      <c r="A34" t="s">
        <v>340</v>
      </c>
      <c r="B34" t="s">
        <v>367</v>
      </c>
      <c r="D34" t="s">
        <v>360</v>
      </c>
      <c r="E34">
        <v>965</v>
      </c>
      <c r="G34" s="19">
        <v>125</v>
      </c>
      <c r="H34" s="19">
        <f t="shared" si="6"/>
        <v>120625</v>
      </c>
      <c r="J34" s="19">
        <v>40</v>
      </c>
      <c r="K34" s="19">
        <f t="shared" si="4"/>
        <v>38600</v>
      </c>
      <c r="N34" s="19">
        <v>20</v>
      </c>
      <c r="O34" s="19">
        <f t="shared" si="5"/>
        <v>19300</v>
      </c>
      <c r="Q34" s="19">
        <f t="shared" si="7"/>
        <v>30</v>
      </c>
    </row>
    <row r="35" spans="1:17" x14ac:dyDescent="0.35">
      <c r="A35" t="s">
        <v>364</v>
      </c>
      <c r="B35" t="s">
        <v>353</v>
      </c>
      <c r="D35" t="s">
        <v>355</v>
      </c>
      <c r="E35">
        <v>1</v>
      </c>
      <c r="G35" s="19">
        <v>1800</v>
      </c>
      <c r="H35" s="19">
        <f t="shared" si="6"/>
        <v>1800</v>
      </c>
      <c r="J35" s="19">
        <v>4000</v>
      </c>
      <c r="K35" s="19">
        <f t="shared" si="4"/>
        <v>4000</v>
      </c>
      <c r="N35" s="19">
        <v>7500</v>
      </c>
      <c r="O35" s="19">
        <f t="shared" si="5"/>
        <v>7500</v>
      </c>
      <c r="Q35" s="19">
        <f t="shared" si="7"/>
        <v>5750</v>
      </c>
    </row>
    <row r="36" spans="1:17" x14ac:dyDescent="0.35">
      <c r="A36" t="s">
        <v>366</v>
      </c>
      <c r="B36" t="s">
        <v>354</v>
      </c>
      <c r="D36" t="s">
        <v>355</v>
      </c>
      <c r="E36">
        <v>1</v>
      </c>
      <c r="G36" s="19">
        <v>25000</v>
      </c>
      <c r="H36" s="19">
        <f t="shared" si="6"/>
        <v>25000</v>
      </c>
      <c r="J36" s="19">
        <v>4000</v>
      </c>
      <c r="K36" s="19">
        <f t="shared" si="4"/>
        <v>4000</v>
      </c>
      <c r="N36" s="19">
        <v>9000</v>
      </c>
      <c r="O36" s="19">
        <f t="shared" si="5"/>
        <v>9000</v>
      </c>
      <c r="Q36" s="19">
        <f t="shared" si="7"/>
        <v>6500</v>
      </c>
    </row>
    <row r="38" spans="1:17" s="12" customFormat="1" x14ac:dyDescent="0.35">
      <c r="A38" s="12" t="s">
        <v>361</v>
      </c>
      <c r="H38" s="47">
        <f xml:space="preserve"> SUM(H30:H36)</f>
        <v>225225</v>
      </c>
      <c r="K38" s="47">
        <f>SUM(K30:K36)</f>
        <v>168360</v>
      </c>
      <c r="O38" s="47">
        <f>SUM(O30:O36)</f>
        <v>136400</v>
      </c>
    </row>
    <row r="39" spans="1:17" x14ac:dyDescent="0.35">
      <c r="K39" s="23"/>
    </row>
    <row r="40" spans="1:17" x14ac:dyDescent="0.35">
      <c r="E40" s="85" t="s">
        <v>368</v>
      </c>
      <c r="F40" s="22"/>
      <c r="K40" s="23"/>
    </row>
    <row r="41" spans="1:17" x14ac:dyDescent="0.35">
      <c r="G41" t="s">
        <v>405</v>
      </c>
      <c r="J41" t="s">
        <v>404</v>
      </c>
      <c r="N41" t="s">
        <v>406</v>
      </c>
      <c r="Q41" t="s">
        <v>407</v>
      </c>
    </row>
    <row r="42" spans="1:17" x14ac:dyDescent="0.35">
      <c r="A42" t="s">
        <v>369</v>
      </c>
      <c r="B42" t="s">
        <v>383</v>
      </c>
      <c r="D42" t="s">
        <v>356</v>
      </c>
      <c r="E42" s="18">
        <v>2500</v>
      </c>
      <c r="G42" s="19">
        <v>45</v>
      </c>
      <c r="H42" s="19">
        <f>E42*G42</f>
        <v>112500</v>
      </c>
      <c r="J42" s="19">
        <v>160</v>
      </c>
      <c r="K42" s="19">
        <f t="shared" ref="K42:K61" si="8">E42*J42</f>
        <v>400000</v>
      </c>
      <c r="N42" s="19">
        <v>75</v>
      </c>
      <c r="O42" s="19">
        <f t="shared" ref="O42:O61" si="9">E42*N42</f>
        <v>187500</v>
      </c>
      <c r="Q42" s="19">
        <f>AVERAGE(N42,J42)</f>
        <v>117.5</v>
      </c>
    </row>
    <row r="43" spans="1:17" x14ac:dyDescent="0.35">
      <c r="A43" t="s">
        <v>370</v>
      </c>
      <c r="B43" t="s">
        <v>384</v>
      </c>
      <c r="D43" t="s">
        <v>356</v>
      </c>
      <c r="E43">
        <v>20</v>
      </c>
      <c r="G43" s="19">
        <v>40</v>
      </c>
      <c r="H43" s="19">
        <f t="shared" ref="H43:H61" si="10">E43*G43</f>
        <v>800</v>
      </c>
      <c r="J43" s="19">
        <v>50</v>
      </c>
      <c r="K43" s="19">
        <f t="shared" si="8"/>
        <v>1000</v>
      </c>
      <c r="N43" s="19">
        <v>75</v>
      </c>
      <c r="O43" s="19">
        <f t="shared" si="9"/>
        <v>1500</v>
      </c>
      <c r="Q43" s="19">
        <f t="shared" ref="Q43:Q61" si="11">AVERAGE(N43,J43)</f>
        <v>62.5</v>
      </c>
    </row>
    <row r="44" spans="1:17" x14ac:dyDescent="0.35">
      <c r="A44" t="s">
        <v>371</v>
      </c>
      <c r="B44" t="s">
        <v>385</v>
      </c>
      <c r="D44" t="s">
        <v>357</v>
      </c>
      <c r="E44">
        <v>1</v>
      </c>
      <c r="G44" s="19">
        <v>8000</v>
      </c>
      <c r="H44" s="19">
        <f t="shared" si="10"/>
        <v>8000</v>
      </c>
      <c r="J44" s="19">
        <v>6000</v>
      </c>
      <c r="K44" s="19">
        <f t="shared" si="8"/>
        <v>6000</v>
      </c>
      <c r="N44" s="19">
        <v>8500</v>
      </c>
      <c r="O44" s="19">
        <f t="shared" si="9"/>
        <v>8500</v>
      </c>
      <c r="Q44" s="19">
        <f t="shared" si="11"/>
        <v>7250</v>
      </c>
    </row>
    <row r="45" spans="1:17" x14ac:dyDescent="0.35">
      <c r="A45" t="s">
        <v>372</v>
      </c>
      <c r="B45" t="s">
        <v>386</v>
      </c>
      <c r="D45" t="s">
        <v>401</v>
      </c>
      <c r="E45" s="18">
        <v>2000</v>
      </c>
      <c r="G45" s="19">
        <v>14</v>
      </c>
      <c r="H45" s="19">
        <f t="shared" si="10"/>
        <v>28000</v>
      </c>
      <c r="J45" s="19">
        <v>4</v>
      </c>
      <c r="K45" s="19">
        <f t="shared" si="8"/>
        <v>8000</v>
      </c>
      <c r="N45" s="19">
        <v>12</v>
      </c>
      <c r="O45" s="19">
        <f t="shared" si="9"/>
        <v>24000</v>
      </c>
      <c r="Q45" s="19">
        <f t="shared" si="11"/>
        <v>8</v>
      </c>
    </row>
    <row r="46" spans="1:17" x14ac:dyDescent="0.35">
      <c r="A46" t="s">
        <v>373</v>
      </c>
      <c r="B46" t="s">
        <v>387</v>
      </c>
      <c r="D46" t="s">
        <v>357</v>
      </c>
      <c r="E46">
        <v>1</v>
      </c>
      <c r="G46" s="19">
        <v>2500</v>
      </c>
      <c r="H46" s="19">
        <f t="shared" si="10"/>
        <v>2500</v>
      </c>
      <c r="J46" s="19">
        <v>1100</v>
      </c>
      <c r="K46" s="19">
        <f t="shared" si="8"/>
        <v>1100</v>
      </c>
      <c r="N46" s="19">
        <v>1850</v>
      </c>
      <c r="O46" s="19">
        <f t="shared" si="9"/>
        <v>1850</v>
      </c>
      <c r="Q46" s="19">
        <f t="shared" si="11"/>
        <v>1475</v>
      </c>
    </row>
    <row r="47" spans="1:17" x14ac:dyDescent="0.35">
      <c r="A47" t="s">
        <v>374</v>
      </c>
      <c r="B47" t="s">
        <v>388</v>
      </c>
      <c r="D47" t="s">
        <v>357</v>
      </c>
      <c r="E47">
        <v>4</v>
      </c>
      <c r="G47" s="19">
        <v>3000</v>
      </c>
      <c r="H47" s="19">
        <f t="shared" si="10"/>
        <v>12000</v>
      </c>
      <c r="J47" s="19">
        <v>1500</v>
      </c>
      <c r="K47" s="19">
        <f t="shared" si="8"/>
        <v>6000</v>
      </c>
      <c r="N47" s="19">
        <v>2250</v>
      </c>
      <c r="O47" s="19">
        <f t="shared" si="9"/>
        <v>9000</v>
      </c>
      <c r="Q47" s="19">
        <f t="shared" si="11"/>
        <v>1875</v>
      </c>
    </row>
    <row r="48" spans="1:17" x14ac:dyDescent="0.35">
      <c r="A48" t="s">
        <v>375</v>
      </c>
      <c r="B48" t="s">
        <v>389</v>
      </c>
      <c r="D48" t="s">
        <v>357</v>
      </c>
      <c r="E48">
        <v>6</v>
      </c>
      <c r="G48" s="19">
        <v>5500</v>
      </c>
      <c r="H48" s="19">
        <f t="shared" si="10"/>
        <v>33000</v>
      </c>
      <c r="J48" s="19">
        <v>4200</v>
      </c>
      <c r="K48" s="19">
        <f t="shared" si="8"/>
        <v>25200</v>
      </c>
      <c r="N48" s="19">
        <v>4500</v>
      </c>
      <c r="O48" s="19">
        <f t="shared" si="9"/>
        <v>27000</v>
      </c>
      <c r="Q48" s="19">
        <f t="shared" si="11"/>
        <v>4350</v>
      </c>
    </row>
    <row r="49" spans="1:17" x14ac:dyDescent="0.35">
      <c r="A49" t="s">
        <v>376</v>
      </c>
      <c r="B49" t="s">
        <v>390</v>
      </c>
      <c r="D49" t="s">
        <v>356</v>
      </c>
      <c r="E49">
        <v>100</v>
      </c>
      <c r="G49" s="19">
        <v>400</v>
      </c>
      <c r="H49" s="19">
        <f t="shared" si="10"/>
        <v>40000</v>
      </c>
      <c r="J49" s="19">
        <v>290</v>
      </c>
      <c r="K49" s="19">
        <f t="shared" si="8"/>
        <v>29000</v>
      </c>
      <c r="N49" s="19">
        <v>250</v>
      </c>
      <c r="O49" s="19">
        <f t="shared" si="9"/>
        <v>25000</v>
      </c>
      <c r="Q49" s="19">
        <f t="shared" si="11"/>
        <v>270</v>
      </c>
    </row>
    <row r="50" spans="1:17" x14ac:dyDescent="0.35">
      <c r="A50" t="s">
        <v>336</v>
      </c>
      <c r="B50" t="s">
        <v>391</v>
      </c>
      <c r="D50" t="s">
        <v>357</v>
      </c>
      <c r="E50">
        <v>3</v>
      </c>
      <c r="G50" s="19">
        <v>2000</v>
      </c>
      <c r="H50" s="19">
        <f t="shared" si="10"/>
        <v>6000</v>
      </c>
      <c r="J50" s="19">
        <v>3500</v>
      </c>
      <c r="K50" s="19">
        <f t="shared" si="8"/>
        <v>10500</v>
      </c>
      <c r="N50" s="19">
        <v>1500</v>
      </c>
      <c r="O50" s="19">
        <f t="shared" si="9"/>
        <v>4500</v>
      </c>
      <c r="Q50" s="19">
        <f t="shared" si="11"/>
        <v>2500</v>
      </c>
    </row>
    <row r="51" spans="1:17" x14ac:dyDescent="0.35">
      <c r="A51" t="s">
        <v>337</v>
      </c>
      <c r="B51" t="s">
        <v>349</v>
      </c>
      <c r="D51" t="s">
        <v>359</v>
      </c>
      <c r="E51">
        <v>50</v>
      </c>
      <c r="G51" s="19">
        <v>60</v>
      </c>
      <c r="H51" s="19">
        <f t="shared" si="10"/>
        <v>3000</v>
      </c>
      <c r="J51" s="19">
        <v>40</v>
      </c>
      <c r="K51" s="19">
        <f t="shared" si="8"/>
        <v>2000</v>
      </c>
      <c r="N51" s="19">
        <v>150</v>
      </c>
      <c r="O51" s="19">
        <f t="shared" si="9"/>
        <v>7500</v>
      </c>
      <c r="Q51" s="19">
        <f t="shared" si="11"/>
        <v>95</v>
      </c>
    </row>
    <row r="52" spans="1:17" x14ac:dyDescent="0.35">
      <c r="A52" t="s">
        <v>377</v>
      </c>
      <c r="B52" t="s">
        <v>392</v>
      </c>
      <c r="D52" t="s">
        <v>357</v>
      </c>
      <c r="E52">
        <v>2</v>
      </c>
      <c r="G52" s="19">
        <v>30000</v>
      </c>
      <c r="H52" s="19">
        <f t="shared" si="10"/>
        <v>60000</v>
      </c>
      <c r="J52" s="19">
        <v>1900</v>
      </c>
      <c r="K52" s="19">
        <f t="shared" si="8"/>
        <v>3800</v>
      </c>
      <c r="N52" s="19">
        <v>30000</v>
      </c>
      <c r="O52" s="19">
        <f t="shared" si="9"/>
        <v>60000</v>
      </c>
      <c r="Q52" s="19">
        <f t="shared" si="11"/>
        <v>15950</v>
      </c>
    </row>
    <row r="53" spans="1:17" x14ac:dyDescent="0.35">
      <c r="A53" t="s">
        <v>339</v>
      </c>
      <c r="B53" t="s">
        <v>367</v>
      </c>
      <c r="D53" t="s">
        <v>360</v>
      </c>
      <c r="E53">
        <v>375</v>
      </c>
      <c r="G53" s="19">
        <v>125</v>
      </c>
      <c r="H53" s="19">
        <f t="shared" si="10"/>
        <v>46875</v>
      </c>
      <c r="J53" s="19">
        <v>40</v>
      </c>
      <c r="K53" s="19">
        <f t="shared" si="8"/>
        <v>15000</v>
      </c>
      <c r="N53" s="19">
        <v>20</v>
      </c>
      <c r="O53" s="19">
        <f t="shared" si="9"/>
        <v>7500</v>
      </c>
      <c r="Q53" s="19">
        <f t="shared" si="11"/>
        <v>30</v>
      </c>
    </row>
    <row r="54" spans="1:17" x14ac:dyDescent="0.35">
      <c r="A54" t="s">
        <v>378</v>
      </c>
      <c r="B54" t="s">
        <v>393</v>
      </c>
      <c r="D54" t="s">
        <v>357</v>
      </c>
      <c r="E54">
        <v>2</v>
      </c>
      <c r="G54" s="19">
        <v>5000</v>
      </c>
      <c r="H54" s="19">
        <f t="shared" si="10"/>
        <v>10000</v>
      </c>
      <c r="J54" s="19">
        <v>19000</v>
      </c>
      <c r="K54" s="19">
        <f t="shared" si="8"/>
        <v>38000</v>
      </c>
      <c r="N54" s="19">
        <v>3000</v>
      </c>
      <c r="O54" s="19">
        <f t="shared" si="9"/>
        <v>6000</v>
      </c>
      <c r="Q54" s="19">
        <f t="shared" si="11"/>
        <v>11000</v>
      </c>
    </row>
    <row r="55" spans="1:17" x14ac:dyDescent="0.35">
      <c r="A55" t="s">
        <v>379</v>
      </c>
      <c r="B55" t="s">
        <v>394</v>
      </c>
      <c r="D55" t="s">
        <v>356</v>
      </c>
      <c r="E55">
        <v>150</v>
      </c>
      <c r="G55" s="19">
        <v>12</v>
      </c>
      <c r="H55" s="19">
        <f t="shared" si="10"/>
        <v>1800</v>
      </c>
      <c r="J55" s="19">
        <v>40</v>
      </c>
      <c r="K55" s="19">
        <f t="shared" si="8"/>
        <v>6000</v>
      </c>
      <c r="N55" s="19">
        <v>18</v>
      </c>
      <c r="O55" s="19">
        <f t="shared" si="9"/>
        <v>2700</v>
      </c>
      <c r="Q55" s="19">
        <f t="shared" si="11"/>
        <v>29</v>
      </c>
    </row>
    <row r="56" spans="1:17" x14ac:dyDescent="0.35">
      <c r="A56" t="s">
        <v>380</v>
      </c>
      <c r="B56" t="s">
        <v>395</v>
      </c>
      <c r="D56" t="s">
        <v>356</v>
      </c>
      <c r="E56">
        <v>600</v>
      </c>
      <c r="G56" s="19">
        <v>3</v>
      </c>
      <c r="H56" s="19">
        <f t="shared" si="10"/>
        <v>1800</v>
      </c>
      <c r="J56" s="19">
        <v>30</v>
      </c>
      <c r="K56" s="19">
        <f t="shared" si="8"/>
        <v>18000</v>
      </c>
      <c r="N56" s="19">
        <v>12.25</v>
      </c>
      <c r="O56" s="19">
        <f t="shared" si="9"/>
        <v>7350</v>
      </c>
      <c r="Q56" s="19">
        <f t="shared" si="11"/>
        <v>21.125</v>
      </c>
    </row>
    <row r="57" spans="1:17" x14ac:dyDescent="0.35">
      <c r="A57" t="s">
        <v>381</v>
      </c>
      <c r="B57" t="s">
        <v>396</v>
      </c>
      <c r="D57" t="s">
        <v>356</v>
      </c>
      <c r="E57">
        <v>80</v>
      </c>
      <c r="G57" s="19">
        <v>2.5</v>
      </c>
      <c r="H57" s="19">
        <f t="shared" si="10"/>
        <v>200</v>
      </c>
      <c r="J57" s="19">
        <v>30</v>
      </c>
      <c r="K57" s="19">
        <f t="shared" si="8"/>
        <v>2400</v>
      </c>
      <c r="N57" s="19">
        <v>12.25</v>
      </c>
      <c r="O57" s="19">
        <f t="shared" si="9"/>
        <v>980</v>
      </c>
      <c r="Q57" s="19">
        <f t="shared" si="11"/>
        <v>21.125</v>
      </c>
    </row>
    <row r="58" spans="1:17" x14ac:dyDescent="0.35">
      <c r="A58" t="s">
        <v>382</v>
      </c>
      <c r="B58" t="s">
        <v>397</v>
      </c>
      <c r="D58" t="s">
        <v>356</v>
      </c>
      <c r="E58">
        <v>40</v>
      </c>
      <c r="G58" s="19">
        <v>2.5</v>
      </c>
      <c r="H58" s="19">
        <f t="shared" si="10"/>
        <v>100</v>
      </c>
      <c r="J58" s="19">
        <v>30</v>
      </c>
      <c r="K58" s="19">
        <f t="shared" si="8"/>
        <v>1200</v>
      </c>
      <c r="N58" s="19">
        <v>12.25</v>
      </c>
      <c r="O58" s="19">
        <f t="shared" si="9"/>
        <v>490</v>
      </c>
      <c r="Q58" s="19">
        <f t="shared" si="11"/>
        <v>21.125</v>
      </c>
    </row>
    <row r="59" spans="1:17" x14ac:dyDescent="0.35">
      <c r="A59" t="s">
        <v>398</v>
      </c>
      <c r="B59" t="s">
        <v>399</v>
      </c>
      <c r="D59" t="s">
        <v>402</v>
      </c>
      <c r="E59">
        <v>1</v>
      </c>
      <c r="G59" s="19">
        <v>5000</v>
      </c>
      <c r="H59" s="19">
        <f t="shared" si="10"/>
        <v>5000</v>
      </c>
      <c r="J59" s="19">
        <v>5000</v>
      </c>
      <c r="K59" s="19">
        <f t="shared" si="8"/>
        <v>5000</v>
      </c>
      <c r="N59" s="19">
        <v>5000</v>
      </c>
      <c r="O59" s="19">
        <f t="shared" si="9"/>
        <v>5000</v>
      </c>
      <c r="Q59" s="19">
        <f t="shared" si="11"/>
        <v>5000</v>
      </c>
    </row>
    <row r="60" spans="1:17" x14ac:dyDescent="0.35">
      <c r="A60" t="s">
        <v>341</v>
      </c>
      <c r="B60" t="s">
        <v>400</v>
      </c>
      <c r="D60" t="s">
        <v>355</v>
      </c>
      <c r="E60">
        <v>1</v>
      </c>
      <c r="G60" s="19">
        <v>6000</v>
      </c>
      <c r="H60" s="19">
        <f t="shared" si="10"/>
        <v>6000</v>
      </c>
      <c r="J60" s="19">
        <v>10000</v>
      </c>
      <c r="K60" s="19">
        <f t="shared" si="8"/>
        <v>10000</v>
      </c>
      <c r="N60" s="19">
        <v>11250</v>
      </c>
      <c r="O60" s="19">
        <f t="shared" si="9"/>
        <v>11250</v>
      </c>
      <c r="Q60" s="19">
        <f t="shared" si="11"/>
        <v>10625</v>
      </c>
    </row>
    <row r="61" spans="1:17" x14ac:dyDescent="0.35">
      <c r="A61" t="s">
        <v>365</v>
      </c>
      <c r="B61" t="s">
        <v>354</v>
      </c>
      <c r="D61" t="s">
        <v>355</v>
      </c>
      <c r="E61">
        <v>1</v>
      </c>
      <c r="G61" s="20">
        <v>35000</v>
      </c>
      <c r="H61" s="19">
        <f t="shared" si="10"/>
        <v>35000</v>
      </c>
      <c r="J61" s="19">
        <v>60000</v>
      </c>
      <c r="K61" s="19">
        <f t="shared" si="8"/>
        <v>60000</v>
      </c>
      <c r="N61" s="19">
        <v>15000</v>
      </c>
      <c r="O61" s="19">
        <f t="shared" si="9"/>
        <v>15000</v>
      </c>
      <c r="Q61" s="19">
        <f t="shared" si="11"/>
        <v>37500</v>
      </c>
    </row>
    <row r="63" spans="1:17" s="12" customFormat="1" x14ac:dyDescent="0.35">
      <c r="A63" s="12" t="s">
        <v>361</v>
      </c>
      <c r="H63" s="47">
        <f>SUM(H42:H61)</f>
        <v>412575</v>
      </c>
      <c r="K63" s="47">
        <f>SUM(K42:K61)</f>
        <v>648200</v>
      </c>
      <c r="O63" s="47">
        <f>SUM(O42:O61)</f>
        <v>412620</v>
      </c>
    </row>
  </sheetData>
  <pageMargins left="0.7" right="0.7" top="0.75" bottom="0.75" header="0.3" footer="0.3"/>
  <pageSetup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F98F8-213D-4365-AE33-D733E750E0EB}">
  <sheetPr codeName="Sheet5"/>
  <dimension ref="A1:T46"/>
  <sheetViews>
    <sheetView workbookViewId="0"/>
  </sheetViews>
  <sheetFormatPr defaultRowHeight="14.5" x14ac:dyDescent="0.35"/>
  <cols>
    <col min="1" max="1" width="11" customWidth="1"/>
    <col min="2" max="2" width="20" customWidth="1"/>
    <col min="7" max="7" width="11.81640625" bestFit="1" customWidth="1"/>
    <col min="8" max="8" width="10.6328125" customWidth="1"/>
    <col min="9" max="10" width="14.26953125" bestFit="1" customWidth="1"/>
    <col min="12" max="12" width="17.453125" bestFit="1" customWidth="1"/>
    <col min="13" max="13" width="11.81640625" bestFit="1" customWidth="1"/>
    <col min="14" max="15" width="13.54296875" bestFit="1" customWidth="1"/>
    <col min="16" max="16" width="17.54296875" bestFit="1" customWidth="1"/>
    <col min="17" max="17" width="11.81640625" bestFit="1" customWidth="1"/>
  </cols>
  <sheetData>
    <row r="1" spans="1:17" ht="15.5" x14ac:dyDescent="0.35">
      <c r="A1" s="8" t="s">
        <v>22</v>
      </c>
      <c r="B1" t="s">
        <v>79</v>
      </c>
      <c r="D1" s="8" t="s">
        <v>24</v>
      </c>
      <c r="E1" t="str">
        <f>VLOOKUP($B$1,[1]DATA!$A$2:$E$80,2)</f>
        <v>Wayne</v>
      </c>
      <c r="G1" s="11"/>
      <c r="H1" s="11"/>
    </row>
    <row r="2" spans="1:17" ht="15.5" x14ac:dyDescent="0.35">
      <c r="A2" s="8" t="s">
        <v>25</v>
      </c>
      <c r="B2" t="str">
        <f>VLOOKUP($B$1,[1]DATA!$A$2:$E$80,3)</f>
        <v>Clifton</v>
      </c>
      <c r="D2" s="8" t="s">
        <v>26</v>
      </c>
      <c r="E2" t="str">
        <f>VLOOKUP($B$1,[1]DATA!$A$2:$E$80,5)</f>
        <v>Middle</v>
      </c>
      <c r="G2" s="11"/>
      <c r="H2" s="11"/>
    </row>
    <row r="3" spans="1:17" ht="15.5" x14ac:dyDescent="0.35">
      <c r="A3" s="8" t="s">
        <v>27</v>
      </c>
      <c r="B3" t="str">
        <f>VLOOKUP($B$1,[1]DATA!$A$2:$E$80,4)</f>
        <v>Hassell Field</v>
      </c>
      <c r="G3" s="11"/>
      <c r="H3" s="11"/>
    </row>
    <row r="4" spans="1:17" x14ac:dyDescent="0.35">
      <c r="G4" s="11"/>
      <c r="H4" s="11"/>
    </row>
    <row r="5" spans="1:17" ht="15.5" x14ac:dyDescent="0.35">
      <c r="A5" s="8" t="s">
        <v>28</v>
      </c>
      <c r="C5" t="s">
        <v>463</v>
      </c>
      <c r="G5" s="11"/>
      <c r="H5" s="11"/>
    </row>
    <row r="6" spans="1:17" ht="15.5" x14ac:dyDescent="0.35">
      <c r="A6" s="8" t="s">
        <v>29</v>
      </c>
      <c r="B6" s="23" t="s">
        <v>464</v>
      </c>
      <c r="G6" s="11"/>
      <c r="H6" s="11"/>
    </row>
    <row r="7" spans="1:17" ht="15.5" x14ac:dyDescent="0.35">
      <c r="A7" s="8" t="s">
        <v>30</v>
      </c>
      <c r="B7" s="57">
        <v>44342</v>
      </c>
      <c r="G7" s="11"/>
      <c r="H7" s="11"/>
    </row>
    <row r="8" spans="1:17" x14ac:dyDescent="0.35">
      <c r="F8" s="11"/>
      <c r="G8" s="11"/>
      <c r="H8" s="189" t="s">
        <v>405</v>
      </c>
      <c r="I8" s="189"/>
      <c r="J8" s="189"/>
      <c r="K8" s="189"/>
      <c r="L8" t="s">
        <v>408</v>
      </c>
    </row>
    <row r="9" spans="1:17" x14ac:dyDescent="0.35">
      <c r="A9" t="s">
        <v>31</v>
      </c>
      <c r="B9" t="s">
        <v>32</v>
      </c>
      <c r="D9" s="10"/>
      <c r="E9" s="10" t="s">
        <v>34</v>
      </c>
      <c r="F9" s="11" t="s">
        <v>33</v>
      </c>
      <c r="G9" s="189" t="s">
        <v>39</v>
      </c>
      <c r="H9" s="189"/>
      <c r="I9" s="66" t="s">
        <v>40</v>
      </c>
      <c r="J9" s="189"/>
      <c r="K9" s="189"/>
      <c r="L9" s="189" t="s">
        <v>39</v>
      </c>
      <c r="M9" s="189"/>
      <c r="N9" s="25" t="s">
        <v>40</v>
      </c>
      <c r="P9" t="s">
        <v>407</v>
      </c>
    </row>
    <row r="10" spans="1:17" x14ac:dyDescent="0.35">
      <c r="A10" t="s">
        <v>409</v>
      </c>
      <c r="B10" t="s">
        <v>433</v>
      </c>
      <c r="E10">
        <v>1</v>
      </c>
      <c r="F10" s="11" t="s">
        <v>355</v>
      </c>
      <c r="G10" s="63" t="s">
        <v>559</v>
      </c>
      <c r="H10" s="28"/>
      <c r="I10" s="14">
        <v>5000</v>
      </c>
      <c r="J10" s="13"/>
      <c r="K10" s="13"/>
      <c r="L10" s="32">
        <v>50000</v>
      </c>
      <c r="M10" s="13"/>
      <c r="N10" s="19">
        <f>E10*L10</f>
        <v>50000</v>
      </c>
      <c r="O10" s="19"/>
      <c r="P10" s="19">
        <f>AVERAGE(L10)</f>
        <v>50000</v>
      </c>
      <c r="Q10" s="21"/>
    </row>
    <row r="11" spans="1:17" x14ac:dyDescent="0.35">
      <c r="A11" t="s">
        <v>410</v>
      </c>
      <c r="B11" t="s">
        <v>434</v>
      </c>
      <c r="E11">
        <v>1</v>
      </c>
      <c r="F11" s="11" t="s">
        <v>355</v>
      </c>
      <c r="G11" s="86">
        <v>22500</v>
      </c>
      <c r="H11" s="28"/>
      <c r="I11" s="14">
        <f>E11*G11</f>
        <v>22500</v>
      </c>
      <c r="J11" s="14"/>
      <c r="K11" s="14"/>
      <c r="L11" s="32">
        <v>45000</v>
      </c>
      <c r="M11" s="14"/>
      <c r="N11" s="19">
        <f t="shared" ref="N11:N33" si="0">E11*L11</f>
        <v>45000</v>
      </c>
      <c r="P11" s="19">
        <f t="shared" ref="P11:P33" si="1">AVERAGE(L11)</f>
        <v>45000</v>
      </c>
    </row>
    <row r="12" spans="1:17" x14ac:dyDescent="0.35">
      <c r="A12" t="s">
        <v>411</v>
      </c>
      <c r="B12" t="s">
        <v>435</v>
      </c>
      <c r="E12">
        <v>1</v>
      </c>
      <c r="F12" s="11" t="s">
        <v>355</v>
      </c>
      <c r="G12" s="86">
        <v>765000</v>
      </c>
      <c r="H12" s="28"/>
      <c r="I12" s="14">
        <f>E12*G12</f>
        <v>765000</v>
      </c>
      <c r="L12" s="19">
        <v>510000</v>
      </c>
      <c r="N12" s="19">
        <f>E12*L12</f>
        <v>510000</v>
      </c>
      <c r="P12" s="19">
        <f t="shared" si="1"/>
        <v>510000</v>
      </c>
    </row>
    <row r="13" spans="1:17" x14ac:dyDescent="0.35">
      <c r="A13" t="s">
        <v>412</v>
      </c>
      <c r="B13" t="s">
        <v>436</v>
      </c>
      <c r="E13">
        <v>1</v>
      </c>
      <c r="F13" s="11" t="s">
        <v>355</v>
      </c>
      <c r="G13" s="86">
        <v>60000</v>
      </c>
      <c r="H13" s="28"/>
      <c r="I13" s="14">
        <f t="shared" ref="I13:I33" si="2">E13*G13</f>
        <v>60000</v>
      </c>
      <c r="L13" s="19">
        <v>150000</v>
      </c>
      <c r="N13" s="19">
        <f t="shared" si="0"/>
        <v>150000</v>
      </c>
      <c r="P13" s="19">
        <f t="shared" si="1"/>
        <v>150000</v>
      </c>
    </row>
    <row r="14" spans="1:17" x14ac:dyDescent="0.35">
      <c r="A14" t="s">
        <v>398</v>
      </c>
      <c r="B14" t="s">
        <v>437</v>
      </c>
      <c r="E14">
        <v>1</v>
      </c>
      <c r="F14" s="11" t="s">
        <v>460</v>
      </c>
      <c r="G14" s="86">
        <v>1500</v>
      </c>
      <c r="H14" s="28"/>
      <c r="I14" s="14">
        <f t="shared" si="2"/>
        <v>1500</v>
      </c>
      <c r="L14" s="19">
        <v>1500</v>
      </c>
      <c r="N14" s="19">
        <f t="shared" si="0"/>
        <v>1500</v>
      </c>
      <c r="P14" s="19">
        <f t="shared" si="1"/>
        <v>1500</v>
      </c>
    </row>
    <row r="15" spans="1:17" x14ac:dyDescent="0.35">
      <c r="A15" t="s">
        <v>413</v>
      </c>
      <c r="B15" t="s">
        <v>438</v>
      </c>
      <c r="E15" s="18">
        <v>1800</v>
      </c>
      <c r="F15" s="11" t="s">
        <v>461</v>
      </c>
      <c r="G15" s="86">
        <v>30</v>
      </c>
      <c r="H15" s="28"/>
      <c r="I15" s="14">
        <f t="shared" si="2"/>
        <v>54000</v>
      </c>
      <c r="L15" s="19">
        <v>22.5</v>
      </c>
      <c r="N15" s="19">
        <f t="shared" si="0"/>
        <v>40500</v>
      </c>
      <c r="P15" s="19">
        <f t="shared" si="1"/>
        <v>22.5</v>
      </c>
    </row>
    <row r="16" spans="1:17" x14ac:dyDescent="0.35">
      <c r="A16" t="s">
        <v>414</v>
      </c>
      <c r="B16" t="s">
        <v>439</v>
      </c>
      <c r="E16">
        <v>950</v>
      </c>
      <c r="F16" s="11" t="s">
        <v>461</v>
      </c>
      <c r="G16" s="86">
        <v>110</v>
      </c>
      <c r="H16" s="28"/>
      <c r="I16" s="14">
        <f t="shared" si="2"/>
        <v>104500</v>
      </c>
      <c r="L16" s="19">
        <v>150</v>
      </c>
      <c r="N16" s="19">
        <f t="shared" si="0"/>
        <v>142500</v>
      </c>
      <c r="P16" s="19">
        <f t="shared" si="1"/>
        <v>150</v>
      </c>
    </row>
    <row r="17" spans="1:16" x14ac:dyDescent="0.35">
      <c r="A17" t="s">
        <v>341</v>
      </c>
      <c r="B17" t="s">
        <v>440</v>
      </c>
      <c r="E17">
        <v>250</v>
      </c>
      <c r="F17" s="11" t="s">
        <v>356</v>
      </c>
      <c r="G17" s="86">
        <v>7.5</v>
      </c>
      <c r="H17" s="28"/>
      <c r="I17" s="14">
        <f t="shared" si="2"/>
        <v>1875</v>
      </c>
      <c r="L17" s="19">
        <v>15</v>
      </c>
      <c r="N17" s="19">
        <f t="shared" si="0"/>
        <v>3750</v>
      </c>
      <c r="P17" s="19">
        <f t="shared" si="1"/>
        <v>15</v>
      </c>
    </row>
    <row r="18" spans="1:16" x14ac:dyDescent="0.35">
      <c r="A18" t="s">
        <v>415</v>
      </c>
      <c r="B18" t="s">
        <v>441</v>
      </c>
      <c r="E18" s="18">
        <v>2400</v>
      </c>
      <c r="F18" s="11" t="s">
        <v>359</v>
      </c>
      <c r="G18" s="86">
        <v>4.5</v>
      </c>
      <c r="H18" s="28"/>
      <c r="I18" s="14">
        <f t="shared" si="2"/>
        <v>10800</v>
      </c>
      <c r="L18" s="19">
        <v>10</v>
      </c>
      <c r="N18" s="19">
        <f t="shared" si="0"/>
        <v>24000</v>
      </c>
      <c r="P18" s="19">
        <f t="shared" si="1"/>
        <v>10</v>
      </c>
    </row>
    <row r="19" spans="1:16" x14ac:dyDescent="0.35">
      <c r="A19" t="s">
        <v>416</v>
      </c>
      <c r="B19" t="s">
        <v>442</v>
      </c>
      <c r="E19" s="18">
        <v>4045</v>
      </c>
      <c r="F19" s="11" t="s">
        <v>359</v>
      </c>
      <c r="G19" s="86">
        <v>1</v>
      </c>
      <c r="H19" s="28"/>
      <c r="I19" s="14">
        <f t="shared" si="2"/>
        <v>4045</v>
      </c>
      <c r="L19" s="19">
        <v>2</v>
      </c>
      <c r="N19" s="19">
        <f t="shared" si="0"/>
        <v>8090</v>
      </c>
      <c r="P19" s="19">
        <f t="shared" si="1"/>
        <v>2</v>
      </c>
    </row>
    <row r="20" spans="1:16" x14ac:dyDescent="0.35">
      <c r="A20" t="s">
        <v>417</v>
      </c>
      <c r="B20" t="s">
        <v>443</v>
      </c>
      <c r="E20" s="18">
        <v>1645</v>
      </c>
      <c r="F20" s="11" t="s">
        <v>359</v>
      </c>
      <c r="G20" s="86">
        <v>1</v>
      </c>
      <c r="H20" s="28"/>
      <c r="I20" s="14">
        <f t="shared" si="2"/>
        <v>1645</v>
      </c>
      <c r="L20" s="19">
        <v>2</v>
      </c>
      <c r="N20" s="19">
        <f t="shared" si="0"/>
        <v>3290</v>
      </c>
      <c r="P20" s="19">
        <f t="shared" si="1"/>
        <v>2</v>
      </c>
    </row>
    <row r="21" spans="1:16" x14ac:dyDescent="0.35">
      <c r="A21" t="s">
        <v>418</v>
      </c>
      <c r="B21" t="s">
        <v>444</v>
      </c>
      <c r="E21" s="18">
        <v>1</v>
      </c>
      <c r="F21" s="11" t="s">
        <v>355</v>
      </c>
      <c r="G21" s="86">
        <v>90000</v>
      </c>
      <c r="H21" s="28"/>
      <c r="I21" s="14">
        <f t="shared" si="2"/>
        <v>90000</v>
      </c>
      <c r="L21" s="19">
        <v>70682</v>
      </c>
      <c r="N21" s="19">
        <f t="shared" si="0"/>
        <v>70682</v>
      </c>
      <c r="P21" s="19">
        <f t="shared" si="1"/>
        <v>70682</v>
      </c>
    </row>
    <row r="22" spans="1:16" x14ac:dyDescent="0.35">
      <c r="A22" t="s">
        <v>419</v>
      </c>
      <c r="B22" t="s">
        <v>445</v>
      </c>
      <c r="E22" s="18">
        <v>579</v>
      </c>
      <c r="F22" s="11" t="s">
        <v>356</v>
      </c>
      <c r="G22" s="86">
        <v>45</v>
      </c>
      <c r="H22" s="28"/>
      <c r="I22" s="14">
        <f t="shared" si="2"/>
        <v>26055</v>
      </c>
      <c r="L22" s="19">
        <v>35</v>
      </c>
      <c r="N22" s="19">
        <f t="shared" si="0"/>
        <v>20265</v>
      </c>
      <c r="P22" s="19">
        <f t="shared" si="1"/>
        <v>35</v>
      </c>
    </row>
    <row r="23" spans="1:16" x14ac:dyDescent="0.35">
      <c r="A23" t="s">
        <v>420</v>
      </c>
      <c r="B23" t="s">
        <v>446</v>
      </c>
      <c r="E23" s="18">
        <v>1</v>
      </c>
      <c r="F23" s="11" t="s">
        <v>357</v>
      </c>
      <c r="G23" s="86">
        <v>5000</v>
      </c>
      <c r="H23" s="28"/>
      <c r="I23" s="14">
        <f t="shared" si="2"/>
        <v>5000</v>
      </c>
      <c r="L23" s="19">
        <v>2250</v>
      </c>
      <c r="N23" s="19">
        <f t="shared" si="0"/>
        <v>2250</v>
      </c>
      <c r="P23" s="19">
        <f t="shared" si="1"/>
        <v>2250</v>
      </c>
    </row>
    <row r="24" spans="1:16" x14ac:dyDescent="0.35">
      <c r="A24" t="s">
        <v>421</v>
      </c>
      <c r="B24" t="s">
        <v>447</v>
      </c>
      <c r="E24" s="18">
        <v>40</v>
      </c>
      <c r="F24" s="11" t="s">
        <v>356</v>
      </c>
      <c r="G24" s="86">
        <v>15</v>
      </c>
      <c r="H24" s="28"/>
      <c r="I24" s="14">
        <f t="shared" si="2"/>
        <v>600</v>
      </c>
      <c r="L24" s="19">
        <v>75</v>
      </c>
      <c r="N24" s="19">
        <f t="shared" si="0"/>
        <v>3000</v>
      </c>
      <c r="P24" s="19">
        <f t="shared" si="1"/>
        <v>75</v>
      </c>
    </row>
    <row r="25" spans="1:16" x14ac:dyDescent="0.35">
      <c r="A25" t="s">
        <v>422</v>
      </c>
      <c r="B25" t="s">
        <v>448</v>
      </c>
      <c r="E25" s="18">
        <v>70</v>
      </c>
      <c r="F25" s="11" t="s">
        <v>356</v>
      </c>
      <c r="G25" s="86">
        <v>30</v>
      </c>
      <c r="H25" s="28"/>
      <c r="I25" s="14">
        <f t="shared" si="2"/>
        <v>2100</v>
      </c>
      <c r="L25" s="19">
        <v>75</v>
      </c>
      <c r="N25" s="19">
        <f t="shared" si="0"/>
        <v>5250</v>
      </c>
      <c r="P25" s="19">
        <f t="shared" si="1"/>
        <v>75</v>
      </c>
    </row>
    <row r="26" spans="1:16" x14ac:dyDescent="0.35">
      <c r="A26" t="s">
        <v>423</v>
      </c>
      <c r="B26" t="s">
        <v>449</v>
      </c>
      <c r="E26" s="18">
        <v>40</v>
      </c>
      <c r="F26" s="11" t="s">
        <v>356</v>
      </c>
      <c r="G26" s="86">
        <v>35</v>
      </c>
      <c r="H26" s="28"/>
      <c r="I26" s="14">
        <f t="shared" si="2"/>
        <v>1400</v>
      </c>
      <c r="L26" s="19">
        <v>100</v>
      </c>
      <c r="N26" s="19">
        <f t="shared" si="0"/>
        <v>4000</v>
      </c>
      <c r="P26" s="19">
        <f t="shared" si="1"/>
        <v>100</v>
      </c>
    </row>
    <row r="27" spans="1:16" x14ac:dyDescent="0.35">
      <c r="A27" t="s">
        <v>424</v>
      </c>
      <c r="B27" t="s">
        <v>450</v>
      </c>
      <c r="E27" s="18">
        <v>1510</v>
      </c>
      <c r="F27" s="11" t="s">
        <v>359</v>
      </c>
      <c r="G27" s="86">
        <v>12</v>
      </c>
      <c r="H27" s="28"/>
      <c r="I27" s="14">
        <f t="shared" si="2"/>
        <v>18120</v>
      </c>
      <c r="L27" s="19">
        <v>21.5</v>
      </c>
      <c r="N27" s="19">
        <f t="shared" si="0"/>
        <v>32465</v>
      </c>
      <c r="P27" s="19">
        <f t="shared" si="1"/>
        <v>21.5</v>
      </c>
    </row>
    <row r="28" spans="1:16" x14ac:dyDescent="0.35">
      <c r="A28" t="s">
        <v>425</v>
      </c>
      <c r="B28" t="s">
        <v>451</v>
      </c>
      <c r="E28" s="18">
        <v>1</v>
      </c>
      <c r="F28" s="11" t="s">
        <v>355</v>
      </c>
      <c r="G28" s="86">
        <v>5000</v>
      </c>
      <c r="H28" s="28"/>
      <c r="I28" s="14">
        <f t="shared" si="2"/>
        <v>5000</v>
      </c>
      <c r="L28" s="19">
        <v>35000</v>
      </c>
      <c r="N28" s="19">
        <f t="shared" si="0"/>
        <v>35000</v>
      </c>
      <c r="P28" s="19">
        <f t="shared" si="1"/>
        <v>35000</v>
      </c>
    </row>
    <row r="29" spans="1:16" x14ac:dyDescent="0.35">
      <c r="A29" t="s">
        <v>426</v>
      </c>
      <c r="B29" t="s">
        <v>452</v>
      </c>
      <c r="E29" s="18">
        <v>5140</v>
      </c>
      <c r="F29" s="11" t="s">
        <v>360</v>
      </c>
      <c r="G29" s="86">
        <v>15</v>
      </c>
      <c r="H29" s="28"/>
      <c r="I29" s="14">
        <f t="shared" si="2"/>
        <v>77100</v>
      </c>
      <c r="L29" s="19">
        <v>10.5</v>
      </c>
      <c r="N29" s="19">
        <f t="shared" si="0"/>
        <v>53970</v>
      </c>
      <c r="P29" s="19">
        <f t="shared" si="1"/>
        <v>10.5</v>
      </c>
    </row>
    <row r="30" spans="1:16" x14ac:dyDescent="0.35">
      <c r="A30" t="s">
        <v>427</v>
      </c>
      <c r="B30" t="s">
        <v>367</v>
      </c>
      <c r="E30" s="18">
        <v>250</v>
      </c>
      <c r="F30" s="11" t="s">
        <v>360</v>
      </c>
      <c r="G30" s="86">
        <v>50</v>
      </c>
      <c r="H30" s="28"/>
      <c r="I30" s="14">
        <f t="shared" si="2"/>
        <v>12500</v>
      </c>
      <c r="L30" s="19">
        <v>50</v>
      </c>
      <c r="N30" s="19">
        <f t="shared" si="0"/>
        <v>12500</v>
      </c>
      <c r="P30" s="19">
        <f t="shared" si="1"/>
        <v>50</v>
      </c>
    </row>
    <row r="31" spans="1:16" x14ac:dyDescent="0.35">
      <c r="A31" t="s">
        <v>453</v>
      </c>
      <c r="B31" t="s">
        <v>454</v>
      </c>
      <c r="E31" s="18">
        <v>191</v>
      </c>
      <c r="F31" s="11" t="s">
        <v>359</v>
      </c>
      <c r="G31" s="86">
        <v>140</v>
      </c>
      <c r="H31" s="28"/>
      <c r="I31" s="14">
        <f t="shared" si="2"/>
        <v>26740</v>
      </c>
      <c r="L31" s="19">
        <v>150</v>
      </c>
      <c r="N31" s="19">
        <f t="shared" si="0"/>
        <v>28650</v>
      </c>
      <c r="P31" s="19">
        <f t="shared" si="1"/>
        <v>150</v>
      </c>
    </row>
    <row r="32" spans="1:16" x14ac:dyDescent="0.35">
      <c r="A32" t="s">
        <v>428</v>
      </c>
      <c r="B32" t="s">
        <v>455</v>
      </c>
      <c r="E32" s="18">
        <v>50</v>
      </c>
      <c r="F32" s="11" t="s">
        <v>356</v>
      </c>
      <c r="G32" s="86">
        <v>50</v>
      </c>
      <c r="H32" s="28"/>
      <c r="I32" s="14">
        <f t="shared" si="2"/>
        <v>2500</v>
      </c>
      <c r="L32" s="19">
        <v>110</v>
      </c>
      <c r="N32" s="19">
        <f t="shared" si="0"/>
        <v>5500</v>
      </c>
      <c r="P32" s="19">
        <f t="shared" si="1"/>
        <v>110</v>
      </c>
    </row>
    <row r="33" spans="1:20" x14ac:dyDescent="0.35">
      <c r="A33" t="s">
        <v>429</v>
      </c>
      <c r="B33" t="s">
        <v>456</v>
      </c>
      <c r="E33" s="18">
        <v>4045</v>
      </c>
      <c r="F33" s="11" t="s">
        <v>359</v>
      </c>
      <c r="G33" s="86">
        <v>1.5</v>
      </c>
      <c r="H33" s="28"/>
      <c r="I33" s="14">
        <f t="shared" si="2"/>
        <v>6067.5</v>
      </c>
      <c r="L33" s="19">
        <v>5</v>
      </c>
      <c r="N33" s="19">
        <f t="shared" si="0"/>
        <v>20225</v>
      </c>
      <c r="P33" s="19">
        <f t="shared" si="1"/>
        <v>5</v>
      </c>
    </row>
    <row r="34" spans="1:20" x14ac:dyDescent="0.35">
      <c r="E34" s="18"/>
      <c r="F34" s="11"/>
      <c r="G34" s="26"/>
      <c r="H34" s="14"/>
    </row>
    <row r="35" spans="1:20" s="12" customFormat="1" x14ac:dyDescent="0.35">
      <c r="A35" s="96" t="s">
        <v>361</v>
      </c>
      <c r="E35" s="97"/>
      <c r="F35" s="88"/>
      <c r="G35" s="98"/>
      <c r="H35" s="99"/>
      <c r="I35" s="47">
        <v>1304047.5</v>
      </c>
      <c r="N35" s="47">
        <f>SUM(N10:N33)</f>
        <v>1272387</v>
      </c>
    </row>
    <row r="36" spans="1:20" x14ac:dyDescent="0.35">
      <c r="A36" s="51"/>
      <c r="E36" s="18"/>
      <c r="F36" s="84"/>
      <c r="G36" s="27"/>
      <c r="H36" s="30"/>
      <c r="I36" s="19"/>
      <c r="N36" s="19"/>
    </row>
    <row r="37" spans="1:20" x14ac:dyDescent="0.35">
      <c r="F37" s="84"/>
      <c r="G37" s="84"/>
      <c r="H37" s="189" t="s">
        <v>405</v>
      </c>
      <c r="I37" s="189"/>
      <c r="J37" s="189"/>
      <c r="K37" s="189"/>
      <c r="L37" t="s">
        <v>408</v>
      </c>
    </row>
    <row r="38" spans="1:20" x14ac:dyDescent="0.35">
      <c r="A38" t="s">
        <v>31</v>
      </c>
      <c r="B38" t="s">
        <v>32</v>
      </c>
      <c r="D38" s="87"/>
      <c r="E38" s="87" t="s">
        <v>34</v>
      </c>
      <c r="F38" s="84" t="s">
        <v>33</v>
      </c>
      <c r="G38" s="189" t="s">
        <v>39</v>
      </c>
      <c r="H38" s="189"/>
      <c r="I38" s="66" t="s">
        <v>40</v>
      </c>
      <c r="J38" s="189"/>
      <c r="K38" s="189"/>
      <c r="L38" s="189" t="s">
        <v>39</v>
      </c>
      <c r="M38" s="189"/>
      <c r="N38" s="25" t="s">
        <v>40</v>
      </c>
      <c r="P38" t="s">
        <v>407</v>
      </c>
      <c r="Q38" s="18"/>
      <c r="R38" s="11"/>
      <c r="S38" s="26"/>
      <c r="T38" s="14"/>
    </row>
    <row r="39" spans="1:20" x14ac:dyDescent="0.35">
      <c r="A39" s="22" t="s">
        <v>1014</v>
      </c>
      <c r="Q39" s="18"/>
      <c r="R39" s="11"/>
      <c r="S39" s="26"/>
      <c r="T39" s="14"/>
    </row>
    <row r="40" spans="1:20" x14ac:dyDescent="0.35">
      <c r="A40" t="s">
        <v>430</v>
      </c>
      <c r="B40" t="s">
        <v>457</v>
      </c>
      <c r="E40" s="18">
        <v>1</v>
      </c>
      <c r="F40" s="11" t="s">
        <v>355</v>
      </c>
      <c r="G40" s="26">
        <v>12500</v>
      </c>
      <c r="I40" s="14">
        <f>E40*G40</f>
        <v>12500</v>
      </c>
      <c r="L40" s="19">
        <v>0</v>
      </c>
      <c r="N40" s="19">
        <f>E40*L40</f>
        <v>0</v>
      </c>
      <c r="P40" s="19">
        <f>AVERAGE(L40)</f>
        <v>0</v>
      </c>
    </row>
    <row r="41" spans="1:20" x14ac:dyDescent="0.35">
      <c r="A41" s="22" t="s">
        <v>1002</v>
      </c>
      <c r="E41" s="18"/>
      <c r="F41" s="84"/>
      <c r="G41" s="26"/>
      <c r="I41" s="14"/>
      <c r="L41" s="19"/>
      <c r="N41" s="19"/>
      <c r="P41" s="19"/>
    </row>
    <row r="42" spans="1:20" x14ac:dyDescent="0.35">
      <c r="A42" t="s">
        <v>431</v>
      </c>
      <c r="B42" t="s">
        <v>458</v>
      </c>
      <c r="E42" s="18">
        <v>9</v>
      </c>
      <c r="F42" s="11" t="s">
        <v>357</v>
      </c>
      <c r="G42" s="26">
        <v>1000</v>
      </c>
      <c r="I42" s="14">
        <f>E42*G42</f>
        <v>9000</v>
      </c>
      <c r="L42" s="19">
        <v>1000</v>
      </c>
      <c r="N42" s="19">
        <f t="shared" ref="N42:N44" si="3">E42*L42</f>
        <v>9000</v>
      </c>
      <c r="P42" s="19">
        <f>AVERAGE(L42)</f>
        <v>1000</v>
      </c>
    </row>
    <row r="43" spans="1:20" x14ac:dyDescent="0.35">
      <c r="A43" s="22" t="s">
        <v>1015</v>
      </c>
      <c r="E43" s="18"/>
      <c r="F43" s="84"/>
      <c r="G43" s="26"/>
      <c r="I43" s="14"/>
      <c r="L43" s="19"/>
      <c r="N43" s="19"/>
      <c r="P43" s="19"/>
    </row>
    <row r="44" spans="1:20" x14ac:dyDescent="0.35">
      <c r="A44" t="s">
        <v>432</v>
      </c>
      <c r="B44" t="s">
        <v>459</v>
      </c>
      <c r="E44" s="18">
        <v>1</v>
      </c>
      <c r="F44" s="11" t="s">
        <v>355</v>
      </c>
      <c r="G44" s="26">
        <v>800000</v>
      </c>
      <c r="I44" s="14">
        <f>E44*G44</f>
        <v>800000</v>
      </c>
      <c r="L44" s="19">
        <v>0</v>
      </c>
      <c r="N44" s="19">
        <f t="shared" si="3"/>
        <v>0</v>
      </c>
      <c r="P44" s="19">
        <f>AVERAGE(L44)</f>
        <v>0</v>
      </c>
    </row>
    <row r="46" spans="1:20" s="12" customFormat="1" x14ac:dyDescent="0.35">
      <c r="A46" s="100" t="s">
        <v>462</v>
      </c>
      <c r="I46" s="101">
        <f>SUM(I44,I42,I40,I35)</f>
        <v>2125547.5</v>
      </c>
      <c r="N46" s="47">
        <f>SUM(N42,N35)</f>
        <v>1281387</v>
      </c>
    </row>
  </sheetData>
  <mergeCells count="10">
    <mergeCell ref="J9:K9"/>
    <mergeCell ref="L9:M9"/>
    <mergeCell ref="H8:I8"/>
    <mergeCell ref="J8:K8"/>
    <mergeCell ref="G9:H9"/>
    <mergeCell ref="H37:I37"/>
    <mergeCell ref="J37:K37"/>
    <mergeCell ref="G38:H38"/>
    <mergeCell ref="L38:M38"/>
    <mergeCell ref="J38:K38"/>
  </mergeCells>
  <phoneticPr fontId="7" type="noConversion"/>
  <pageMargins left="0.7" right="0.7" top="0.75" bottom="0.75" header="0.3" footer="0.3"/>
  <pageSetup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A0E82-D11C-4429-9B19-B799B2B5264C}">
  <sheetPr codeName="Sheet6"/>
  <dimension ref="A1:W58"/>
  <sheetViews>
    <sheetView workbookViewId="0"/>
  </sheetViews>
  <sheetFormatPr defaultRowHeight="14.5" x14ac:dyDescent="0.35"/>
  <cols>
    <col min="1" max="1" width="14.1796875" customWidth="1"/>
    <col min="2" max="2" width="9.7265625" bestFit="1" customWidth="1"/>
    <col min="3" max="3" width="73.7265625" customWidth="1"/>
    <col min="9" max="9" width="11.453125" bestFit="1" customWidth="1"/>
    <col min="11" max="11" width="14.1796875" bestFit="1" customWidth="1"/>
    <col min="13" max="13" width="11.453125" bestFit="1" customWidth="1"/>
    <col min="15" max="15" width="13.54296875" bestFit="1" customWidth="1"/>
    <col min="17" max="17" width="11.81640625" bestFit="1" customWidth="1"/>
    <col min="18" max="18" width="13.54296875" bestFit="1" customWidth="1"/>
    <col min="20" max="20" width="11.81640625" bestFit="1" customWidth="1"/>
    <col min="21" max="21" width="13.54296875" bestFit="1" customWidth="1"/>
    <col min="22" max="22" width="13.54296875" customWidth="1"/>
    <col min="23" max="23" width="10.81640625" bestFit="1" customWidth="1"/>
  </cols>
  <sheetData>
    <row r="1" spans="1:23" ht="15.5" x14ac:dyDescent="0.35">
      <c r="A1" s="8" t="s">
        <v>22</v>
      </c>
      <c r="B1" t="s">
        <v>84</v>
      </c>
      <c r="D1" s="8" t="s">
        <v>24</v>
      </c>
      <c r="E1" t="str">
        <f>VLOOKUP($B$1,[1]DATA!$A$2:$E$80,2)</f>
        <v>Rutherford</v>
      </c>
      <c r="G1" s="11"/>
      <c r="H1" s="11"/>
    </row>
    <row r="2" spans="1:23" ht="15.5" x14ac:dyDescent="0.35">
      <c r="A2" s="8" t="s">
        <v>25</v>
      </c>
      <c r="B2" t="str">
        <f>VLOOKUP($B$1,[1]DATA!$A$2:$E$80,3)</f>
        <v>Murfreesboro</v>
      </c>
      <c r="D2" s="8" t="s">
        <v>26</v>
      </c>
      <c r="E2" t="str">
        <f>VLOOKUP($B$1,[1]DATA!$A$2:$E$80,5)</f>
        <v>Middle</v>
      </c>
      <c r="G2" s="11"/>
      <c r="H2" s="11"/>
    </row>
    <row r="3" spans="1:23" ht="15.5" x14ac:dyDescent="0.35">
      <c r="A3" s="8" t="s">
        <v>27</v>
      </c>
      <c r="B3" t="str">
        <f>VLOOKUP($B$1,[1]DATA!$A$2:$E$80,4)</f>
        <v>Murfreesboro Municipal</v>
      </c>
      <c r="G3" s="11"/>
      <c r="H3" s="11"/>
    </row>
    <row r="4" spans="1:23" x14ac:dyDescent="0.35">
      <c r="G4" s="11"/>
      <c r="H4" s="11"/>
    </row>
    <row r="5" spans="1:23" ht="15.5" x14ac:dyDescent="0.35">
      <c r="A5" s="8" t="s">
        <v>28</v>
      </c>
      <c r="C5" t="s">
        <v>916</v>
      </c>
      <c r="G5" s="11"/>
      <c r="H5" s="11"/>
    </row>
    <row r="6" spans="1:23" ht="15.5" x14ac:dyDescent="0.35">
      <c r="A6" s="8" t="s">
        <v>29</v>
      </c>
      <c r="B6" s="23" t="s">
        <v>465</v>
      </c>
      <c r="G6" s="11"/>
      <c r="H6" s="11"/>
    </row>
    <row r="7" spans="1:23" ht="15.5" x14ac:dyDescent="0.35">
      <c r="A7" s="8" t="s">
        <v>30</v>
      </c>
      <c r="B7" s="57">
        <v>44276</v>
      </c>
      <c r="G7" s="11"/>
      <c r="H7" s="11"/>
    </row>
    <row r="8" spans="1:23" x14ac:dyDescent="0.35">
      <c r="G8" s="11"/>
      <c r="H8" s="11"/>
      <c r="I8" t="s">
        <v>405</v>
      </c>
      <c r="M8" t="s">
        <v>467</v>
      </c>
      <c r="Q8" t="s">
        <v>468</v>
      </c>
      <c r="T8" t="s">
        <v>469</v>
      </c>
      <c r="W8" t="s">
        <v>407</v>
      </c>
    </row>
    <row r="9" spans="1:23" ht="15.5" x14ac:dyDescent="0.35">
      <c r="A9" s="8" t="s">
        <v>471</v>
      </c>
      <c r="B9" t="s">
        <v>31</v>
      </c>
      <c r="C9" t="s">
        <v>32</v>
      </c>
      <c r="E9" s="10"/>
      <c r="F9" s="10" t="s">
        <v>33</v>
      </c>
      <c r="G9" s="11" t="s">
        <v>34</v>
      </c>
      <c r="H9" s="11"/>
      <c r="I9" s="189" t="s">
        <v>466</v>
      </c>
      <c r="J9" s="189"/>
      <c r="K9" s="189" t="s">
        <v>40</v>
      </c>
      <c r="L9" s="189"/>
      <c r="M9" s="189" t="s">
        <v>39</v>
      </c>
      <c r="N9" s="189"/>
      <c r="O9" s="25" t="s">
        <v>40</v>
      </c>
      <c r="Q9" t="s">
        <v>39</v>
      </c>
      <c r="R9" t="s">
        <v>40</v>
      </c>
      <c r="T9" t="s">
        <v>39</v>
      </c>
      <c r="U9" t="s">
        <v>40</v>
      </c>
    </row>
    <row r="10" spans="1:23" s="25" customFormat="1" x14ac:dyDescent="0.35">
      <c r="A10" s="25">
        <v>1</v>
      </c>
      <c r="B10" s="25" t="s">
        <v>470</v>
      </c>
      <c r="C10" s="25" t="s">
        <v>507</v>
      </c>
      <c r="F10" s="25" t="s">
        <v>355</v>
      </c>
      <c r="G10" s="37">
        <v>1</v>
      </c>
      <c r="H10" s="37"/>
      <c r="I10" s="48">
        <v>20000</v>
      </c>
      <c r="J10" s="37"/>
      <c r="K10" s="48">
        <f>G10*I10</f>
        <v>20000</v>
      </c>
      <c r="L10" s="37"/>
      <c r="M10" s="48">
        <v>40000</v>
      </c>
      <c r="N10" s="37"/>
      <c r="O10" s="49">
        <f>G10*M10</f>
        <v>40000</v>
      </c>
      <c r="Q10" s="49">
        <v>95000</v>
      </c>
      <c r="R10" s="49">
        <f>G10*Q10</f>
        <v>95000</v>
      </c>
      <c r="T10" s="49">
        <v>95000</v>
      </c>
      <c r="U10" s="49">
        <f>G10*T10</f>
        <v>95000</v>
      </c>
      <c r="V10" s="49"/>
      <c r="W10" s="49">
        <f>AVERAGE(M10,Q10,T10)</f>
        <v>76666.666666666672</v>
      </c>
    </row>
    <row r="11" spans="1:23" x14ac:dyDescent="0.35">
      <c r="A11">
        <v>2</v>
      </c>
      <c r="B11" t="s">
        <v>341</v>
      </c>
      <c r="C11" t="s">
        <v>887</v>
      </c>
      <c r="F11" t="s">
        <v>357</v>
      </c>
      <c r="G11" s="11">
        <v>2</v>
      </c>
      <c r="H11" s="11"/>
      <c r="I11" s="32">
        <v>7500</v>
      </c>
      <c r="J11" s="14"/>
      <c r="K11" s="31">
        <f t="shared" ref="K11:K56" si="0">G11*I11</f>
        <v>15000</v>
      </c>
      <c r="L11" s="14"/>
      <c r="M11" s="32">
        <v>2650</v>
      </c>
      <c r="N11" s="14"/>
      <c r="O11" s="19">
        <f t="shared" ref="O11:O56" si="1">G11*M11</f>
        <v>5300</v>
      </c>
      <c r="Q11" s="19">
        <v>890</v>
      </c>
      <c r="R11" s="19">
        <f t="shared" ref="R11:R56" si="2">G11*Q11</f>
        <v>1780</v>
      </c>
      <c r="T11" s="19">
        <v>30000</v>
      </c>
      <c r="U11" s="19">
        <f t="shared" ref="U11:U56" si="3">G11*T11</f>
        <v>60000</v>
      </c>
      <c r="V11" s="19"/>
      <c r="W11" s="49">
        <f t="shared" ref="W11:W56" si="4">AVERAGE(M11,Q11,T11)</f>
        <v>11180</v>
      </c>
    </row>
    <row r="12" spans="1:23" x14ac:dyDescent="0.35">
      <c r="A12">
        <v>3</v>
      </c>
      <c r="B12" t="s">
        <v>415</v>
      </c>
      <c r="C12" t="s">
        <v>508</v>
      </c>
      <c r="F12" t="s">
        <v>357</v>
      </c>
      <c r="G12" s="11">
        <v>1</v>
      </c>
      <c r="H12" s="11"/>
      <c r="I12" s="19">
        <v>250</v>
      </c>
      <c r="K12" s="31">
        <f t="shared" si="0"/>
        <v>250</v>
      </c>
      <c r="M12" s="19">
        <v>2000</v>
      </c>
      <c r="O12" s="19">
        <f t="shared" si="1"/>
        <v>2000</v>
      </c>
      <c r="Q12" s="19">
        <v>600</v>
      </c>
      <c r="R12" s="19">
        <f t="shared" si="2"/>
        <v>600</v>
      </c>
      <c r="T12" s="19">
        <v>1500</v>
      </c>
      <c r="U12" s="19">
        <f t="shared" si="3"/>
        <v>1500</v>
      </c>
      <c r="V12" s="19"/>
      <c r="W12" s="49">
        <f t="shared" si="4"/>
        <v>1366.6666666666667</v>
      </c>
    </row>
    <row r="13" spans="1:23" x14ac:dyDescent="0.35">
      <c r="A13">
        <v>4</v>
      </c>
      <c r="B13" t="s">
        <v>416</v>
      </c>
      <c r="C13" t="s">
        <v>509</v>
      </c>
      <c r="F13" t="s">
        <v>356</v>
      </c>
      <c r="G13" s="11">
        <v>500</v>
      </c>
      <c r="H13" s="11"/>
      <c r="I13" s="19">
        <v>5</v>
      </c>
      <c r="K13" s="31">
        <f t="shared" si="0"/>
        <v>2500</v>
      </c>
      <c r="M13" s="19">
        <v>6</v>
      </c>
      <c r="O13" s="19">
        <f t="shared" si="1"/>
        <v>3000</v>
      </c>
      <c r="Q13" s="19">
        <v>5.6</v>
      </c>
      <c r="R13" s="19">
        <f t="shared" si="2"/>
        <v>2800</v>
      </c>
      <c r="T13" s="19">
        <v>3.75</v>
      </c>
      <c r="U13" s="19">
        <f t="shared" si="3"/>
        <v>1875</v>
      </c>
      <c r="V13" s="19"/>
      <c r="W13" s="49">
        <f t="shared" si="4"/>
        <v>5.1166666666666663</v>
      </c>
    </row>
    <row r="14" spans="1:23" x14ac:dyDescent="0.35">
      <c r="A14">
        <v>5</v>
      </c>
      <c r="B14" t="s">
        <v>417</v>
      </c>
      <c r="C14" t="s">
        <v>510</v>
      </c>
      <c r="F14" t="s">
        <v>357</v>
      </c>
      <c r="G14" s="11">
        <v>3</v>
      </c>
      <c r="H14" s="11"/>
      <c r="I14" s="19">
        <v>1200</v>
      </c>
      <c r="K14" s="31">
        <f t="shared" si="0"/>
        <v>3600</v>
      </c>
      <c r="M14" s="19">
        <v>550</v>
      </c>
      <c r="O14" s="19">
        <f t="shared" si="1"/>
        <v>1650</v>
      </c>
      <c r="Q14" s="19">
        <v>890</v>
      </c>
      <c r="R14" s="19">
        <f t="shared" si="2"/>
        <v>2670</v>
      </c>
      <c r="T14" s="19">
        <v>2200</v>
      </c>
      <c r="U14" s="19">
        <f t="shared" si="3"/>
        <v>6600</v>
      </c>
      <c r="V14" s="19"/>
      <c r="W14" s="49">
        <f t="shared" si="4"/>
        <v>1213.3333333333333</v>
      </c>
    </row>
    <row r="15" spans="1:23" x14ac:dyDescent="0.35">
      <c r="A15">
        <v>6</v>
      </c>
      <c r="B15" t="s">
        <v>365</v>
      </c>
      <c r="C15" t="s">
        <v>511</v>
      </c>
      <c r="F15" t="s">
        <v>355</v>
      </c>
      <c r="G15" s="11">
        <v>1</v>
      </c>
      <c r="H15" s="11"/>
      <c r="I15" s="19">
        <v>67000</v>
      </c>
      <c r="K15" s="31">
        <f t="shared" si="0"/>
        <v>67000</v>
      </c>
      <c r="M15" s="19">
        <v>80000</v>
      </c>
      <c r="O15" s="19">
        <f t="shared" si="1"/>
        <v>80000</v>
      </c>
      <c r="Q15" s="19">
        <v>100000</v>
      </c>
      <c r="R15" s="19">
        <f t="shared" si="2"/>
        <v>100000</v>
      </c>
      <c r="T15" s="19">
        <v>100000</v>
      </c>
      <c r="U15" s="19">
        <f t="shared" si="3"/>
        <v>100000</v>
      </c>
      <c r="V15" s="19"/>
      <c r="W15" s="49">
        <f>AVERAGE(M15,Q15,T15)</f>
        <v>93333.333333333328</v>
      </c>
    </row>
    <row r="16" spans="1:23" x14ac:dyDescent="0.35">
      <c r="A16">
        <v>7</v>
      </c>
      <c r="B16" t="s">
        <v>472</v>
      </c>
      <c r="C16" t="s">
        <v>512</v>
      </c>
      <c r="F16" t="s">
        <v>357</v>
      </c>
      <c r="G16" s="11">
        <v>54</v>
      </c>
      <c r="H16" s="11"/>
      <c r="I16" s="19">
        <v>350</v>
      </c>
      <c r="K16" s="31">
        <f t="shared" si="0"/>
        <v>18900</v>
      </c>
      <c r="M16" s="19">
        <v>205</v>
      </c>
      <c r="O16" s="19">
        <f t="shared" si="1"/>
        <v>11070</v>
      </c>
      <c r="Q16" s="19">
        <v>200</v>
      </c>
      <c r="R16" s="19">
        <f t="shared" si="2"/>
        <v>10800</v>
      </c>
      <c r="T16" s="19">
        <v>375</v>
      </c>
      <c r="U16" s="19">
        <f t="shared" si="3"/>
        <v>20250</v>
      </c>
      <c r="V16" s="19"/>
      <c r="W16" s="49">
        <f t="shared" si="4"/>
        <v>260</v>
      </c>
    </row>
    <row r="17" spans="1:23" x14ac:dyDescent="0.35">
      <c r="A17">
        <v>8</v>
      </c>
      <c r="B17" t="s">
        <v>473</v>
      </c>
      <c r="C17" t="s">
        <v>513</v>
      </c>
      <c r="F17" t="s">
        <v>359</v>
      </c>
      <c r="G17" s="11">
        <v>935</v>
      </c>
      <c r="H17" s="11"/>
      <c r="I17" s="19">
        <v>12.5</v>
      </c>
      <c r="K17" s="31">
        <f t="shared" si="0"/>
        <v>11687.5</v>
      </c>
      <c r="M17" s="19">
        <v>8</v>
      </c>
      <c r="O17" s="19">
        <f t="shared" si="1"/>
        <v>7480</v>
      </c>
      <c r="Q17" s="19">
        <v>22</v>
      </c>
      <c r="R17" s="19">
        <f t="shared" si="2"/>
        <v>20570</v>
      </c>
      <c r="T17" s="19">
        <v>18</v>
      </c>
      <c r="U17" s="19">
        <f t="shared" si="3"/>
        <v>16830</v>
      </c>
      <c r="V17" s="19"/>
      <c r="W17" s="49">
        <f t="shared" si="4"/>
        <v>16</v>
      </c>
    </row>
    <row r="18" spans="1:23" x14ac:dyDescent="0.35">
      <c r="A18">
        <v>9</v>
      </c>
      <c r="B18" t="s">
        <v>474</v>
      </c>
      <c r="C18" t="s">
        <v>514</v>
      </c>
      <c r="F18" t="s">
        <v>355</v>
      </c>
      <c r="G18" s="11">
        <v>1</v>
      </c>
      <c r="H18" s="11"/>
      <c r="I18" s="19">
        <v>5000</v>
      </c>
      <c r="K18" s="31">
        <f t="shared" si="0"/>
        <v>5000</v>
      </c>
      <c r="M18" s="19">
        <v>4100</v>
      </c>
      <c r="O18" s="19">
        <f t="shared" si="1"/>
        <v>4100</v>
      </c>
      <c r="Q18" s="19">
        <v>14000</v>
      </c>
      <c r="R18" s="19">
        <f t="shared" si="2"/>
        <v>14000</v>
      </c>
      <c r="T18" s="19">
        <v>30000</v>
      </c>
      <c r="U18" s="19">
        <f t="shared" si="3"/>
        <v>30000</v>
      </c>
      <c r="V18" s="19"/>
      <c r="W18" s="49">
        <f t="shared" si="4"/>
        <v>16033.333333333334</v>
      </c>
    </row>
    <row r="19" spans="1:23" x14ac:dyDescent="0.35">
      <c r="A19">
        <v>10</v>
      </c>
      <c r="B19" t="s">
        <v>425</v>
      </c>
      <c r="C19" t="s">
        <v>515</v>
      </c>
      <c r="F19" t="s">
        <v>355</v>
      </c>
      <c r="G19" s="11">
        <v>1</v>
      </c>
      <c r="H19" s="11"/>
      <c r="I19" s="19">
        <v>4000</v>
      </c>
      <c r="K19" s="31">
        <f t="shared" si="0"/>
        <v>4000</v>
      </c>
      <c r="M19" s="19">
        <v>3500</v>
      </c>
      <c r="O19" s="19">
        <f t="shared" si="1"/>
        <v>3500</v>
      </c>
      <c r="Q19" s="19">
        <v>5000</v>
      </c>
      <c r="R19" s="19">
        <f t="shared" si="2"/>
        <v>5000</v>
      </c>
      <c r="T19" s="19">
        <v>28000</v>
      </c>
      <c r="U19" s="19">
        <f t="shared" si="3"/>
        <v>28000</v>
      </c>
      <c r="V19" s="19"/>
      <c r="W19" s="49">
        <f t="shared" si="4"/>
        <v>12166.666666666666</v>
      </c>
    </row>
    <row r="20" spans="1:23" x14ac:dyDescent="0.35">
      <c r="A20">
        <v>11</v>
      </c>
      <c r="B20" t="s">
        <v>426</v>
      </c>
      <c r="C20" t="s">
        <v>516</v>
      </c>
      <c r="F20" t="s">
        <v>360</v>
      </c>
      <c r="G20" s="34">
        <v>2690</v>
      </c>
      <c r="H20" s="11"/>
      <c r="I20" s="19">
        <v>3.5</v>
      </c>
      <c r="K20" s="31">
        <f t="shared" si="0"/>
        <v>9415</v>
      </c>
      <c r="M20" s="19">
        <v>3</v>
      </c>
      <c r="O20" s="19">
        <f t="shared" si="1"/>
        <v>8070</v>
      </c>
      <c r="Q20" s="19">
        <v>6.4</v>
      </c>
      <c r="R20" s="19">
        <f t="shared" si="2"/>
        <v>17216</v>
      </c>
      <c r="T20" s="19">
        <v>7</v>
      </c>
      <c r="U20" s="19">
        <f t="shared" si="3"/>
        <v>18830</v>
      </c>
      <c r="V20" s="19"/>
      <c r="W20" s="49">
        <f t="shared" si="4"/>
        <v>5.4666666666666659</v>
      </c>
    </row>
    <row r="21" spans="1:23" x14ac:dyDescent="0.35">
      <c r="A21">
        <v>12</v>
      </c>
      <c r="B21" t="s">
        <v>427</v>
      </c>
      <c r="C21" t="s">
        <v>517</v>
      </c>
      <c r="F21" t="s">
        <v>360</v>
      </c>
      <c r="G21" s="11">
        <v>825</v>
      </c>
      <c r="I21" s="19">
        <v>30</v>
      </c>
      <c r="K21" s="31">
        <f t="shared" si="0"/>
        <v>24750</v>
      </c>
      <c r="M21" s="19">
        <v>53</v>
      </c>
      <c r="O21" s="19">
        <f t="shared" si="1"/>
        <v>43725</v>
      </c>
      <c r="Q21" s="19">
        <v>25.85</v>
      </c>
      <c r="R21" s="19">
        <f t="shared" si="2"/>
        <v>21326.25</v>
      </c>
      <c r="T21" s="19">
        <v>32</v>
      </c>
      <c r="U21" s="19">
        <f t="shared" si="3"/>
        <v>26400</v>
      </c>
      <c r="V21" s="19"/>
      <c r="W21" s="49">
        <f t="shared" si="4"/>
        <v>36.949999999999996</v>
      </c>
    </row>
    <row r="22" spans="1:23" x14ac:dyDescent="0.35">
      <c r="A22">
        <v>13</v>
      </c>
      <c r="B22" t="s">
        <v>475</v>
      </c>
      <c r="C22" t="s">
        <v>886</v>
      </c>
      <c r="F22" t="s">
        <v>360</v>
      </c>
      <c r="G22" s="18">
        <v>1610</v>
      </c>
      <c r="I22" s="19">
        <v>20</v>
      </c>
      <c r="K22" s="31">
        <f t="shared" si="0"/>
        <v>32200</v>
      </c>
      <c r="M22" s="19">
        <v>28</v>
      </c>
      <c r="O22" s="19">
        <f t="shared" si="1"/>
        <v>45080</v>
      </c>
      <c r="Q22" s="19">
        <v>25</v>
      </c>
      <c r="R22" s="19">
        <f t="shared" si="2"/>
        <v>40250</v>
      </c>
      <c r="T22" s="19">
        <v>24</v>
      </c>
      <c r="U22" s="19">
        <f t="shared" si="3"/>
        <v>38640</v>
      </c>
      <c r="V22" s="19"/>
      <c r="W22" s="49">
        <f t="shared" si="4"/>
        <v>25.666666666666668</v>
      </c>
    </row>
    <row r="23" spans="1:23" x14ac:dyDescent="0.35">
      <c r="A23">
        <v>14</v>
      </c>
      <c r="B23" t="s">
        <v>476</v>
      </c>
      <c r="C23" t="s">
        <v>518</v>
      </c>
      <c r="F23" t="s">
        <v>360</v>
      </c>
      <c r="G23" s="18">
        <v>5840</v>
      </c>
      <c r="I23" s="19">
        <v>10</v>
      </c>
      <c r="K23" s="31">
        <f t="shared" si="0"/>
        <v>58400</v>
      </c>
      <c r="M23" s="19">
        <v>7.5</v>
      </c>
      <c r="O23" s="19">
        <f t="shared" si="1"/>
        <v>43800</v>
      </c>
      <c r="Q23" s="19">
        <v>44</v>
      </c>
      <c r="R23" s="19">
        <f t="shared" si="2"/>
        <v>256960</v>
      </c>
      <c r="T23" s="19">
        <v>22</v>
      </c>
      <c r="U23" s="19">
        <f t="shared" si="3"/>
        <v>128480</v>
      </c>
      <c r="V23" s="19"/>
      <c r="W23" s="49">
        <f t="shared" si="4"/>
        <v>24.5</v>
      </c>
    </row>
    <row r="24" spans="1:23" x14ac:dyDescent="0.35">
      <c r="A24">
        <v>15</v>
      </c>
      <c r="B24" t="s">
        <v>477</v>
      </c>
      <c r="C24" t="s">
        <v>519</v>
      </c>
      <c r="F24" t="s">
        <v>359</v>
      </c>
      <c r="G24" s="18">
        <v>7930</v>
      </c>
      <c r="I24" s="19">
        <v>33.1</v>
      </c>
      <c r="K24" s="31">
        <f>G24*I24</f>
        <v>262483</v>
      </c>
      <c r="M24" s="19">
        <v>39.25</v>
      </c>
      <c r="O24" s="19">
        <f>G24*M24</f>
        <v>311252.5</v>
      </c>
      <c r="Q24" s="19">
        <v>28</v>
      </c>
      <c r="R24" s="19">
        <f t="shared" si="2"/>
        <v>222040</v>
      </c>
      <c r="T24" s="19">
        <v>23</v>
      </c>
      <c r="U24" s="19">
        <f t="shared" si="3"/>
        <v>182390</v>
      </c>
      <c r="V24" s="19"/>
      <c r="W24" s="49">
        <f t="shared" si="4"/>
        <v>30.083333333333332</v>
      </c>
    </row>
    <row r="25" spans="1:23" x14ac:dyDescent="0.35">
      <c r="A25">
        <v>16</v>
      </c>
      <c r="B25" t="s">
        <v>478</v>
      </c>
      <c r="C25" t="s">
        <v>520</v>
      </c>
      <c r="F25" t="s">
        <v>359</v>
      </c>
      <c r="G25" s="18">
        <v>5240</v>
      </c>
      <c r="I25" s="19">
        <v>22.5</v>
      </c>
      <c r="K25" s="31">
        <f t="shared" si="0"/>
        <v>117900</v>
      </c>
      <c r="M25" s="19">
        <v>27.75</v>
      </c>
      <c r="O25" s="19">
        <f t="shared" si="1"/>
        <v>145410</v>
      </c>
      <c r="Q25" s="19">
        <v>19.399999999999999</v>
      </c>
      <c r="R25" s="19">
        <f t="shared" si="2"/>
        <v>101655.99999999999</v>
      </c>
      <c r="T25" s="19">
        <v>16</v>
      </c>
      <c r="U25" s="19">
        <f t="shared" si="3"/>
        <v>83840</v>
      </c>
      <c r="V25" s="19"/>
      <c r="W25" s="49">
        <f t="shared" si="4"/>
        <v>21.05</v>
      </c>
    </row>
    <row r="26" spans="1:23" x14ac:dyDescent="0.35">
      <c r="A26">
        <v>17</v>
      </c>
      <c r="B26" t="s">
        <v>479</v>
      </c>
      <c r="C26" t="s">
        <v>521</v>
      </c>
      <c r="F26" t="s">
        <v>461</v>
      </c>
      <c r="G26" s="18">
        <v>3350</v>
      </c>
      <c r="I26" s="19">
        <v>120</v>
      </c>
      <c r="K26" s="31">
        <f t="shared" si="0"/>
        <v>402000</v>
      </c>
      <c r="M26" s="19">
        <v>160</v>
      </c>
      <c r="O26" s="19">
        <f t="shared" si="1"/>
        <v>536000</v>
      </c>
      <c r="Q26" s="19">
        <v>176</v>
      </c>
      <c r="R26" s="19">
        <f t="shared" si="2"/>
        <v>589600</v>
      </c>
      <c r="T26" s="19">
        <v>220</v>
      </c>
      <c r="U26" s="19">
        <f t="shared" si="3"/>
        <v>737000</v>
      </c>
      <c r="V26" s="19"/>
      <c r="W26" s="49">
        <f t="shared" si="4"/>
        <v>185.33333333333334</v>
      </c>
    </row>
    <row r="27" spans="1:23" x14ac:dyDescent="0.35">
      <c r="A27">
        <v>18</v>
      </c>
      <c r="B27" t="s">
        <v>480</v>
      </c>
      <c r="C27" t="s">
        <v>522</v>
      </c>
      <c r="F27" t="s">
        <v>552</v>
      </c>
      <c r="G27" s="18">
        <v>4300</v>
      </c>
      <c r="I27" s="19">
        <v>4.5</v>
      </c>
      <c r="K27" s="31">
        <f t="shared" si="0"/>
        <v>19350</v>
      </c>
      <c r="M27" s="19">
        <v>5</v>
      </c>
      <c r="O27" s="19">
        <f t="shared" si="1"/>
        <v>21500</v>
      </c>
      <c r="Q27" s="19">
        <v>8.5</v>
      </c>
      <c r="R27" s="19">
        <f t="shared" si="2"/>
        <v>36550</v>
      </c>
      <c r="T27" s="19">
        <v>6</v>
      </c>
      <c r="U27" s="19">
        <f t="shared" si="3"/>
        <v>25800</v>
      </c>
      <c r="V27" s="19"/>
      <c r="W27" s="49">
        <f t="shared" si="4"/>
        <v>6.5</v>
      </c>
    </row>
    <row r="28" spans="1:23" x14ac:dyDescent="0.35">
      <c r="A28">
        <v>19</v>
      </c>
      <c r="B28" t="s">
        <v>481</v>
      </c>
      <c r="C28" t="s">
        <v>523</v>
      </c>
      <c r="F28" t="s">
        <v>552</v>
      </c>
      <c r="G28" s="18">
        <v>1600</v>
      </c>
      <c r="I28" s="19">
        <v>4.25</v>
      </c>
      <c r="K28" s="31">
        <f t="shared" si="0"/>
        <v>6800</v>
      </c>
      <c r="M28" s="19">
        <v>4.5</v>
      </c>
      <c r="O28" s="19">
        <f t="shared" si="1"/>
        <v>7200</v>
      </c>
      <c r="Q28" s="19">
        <v>6.3</v>
      </c>
      <c r="R28" s="19">
        <f t="shared" si="2"/>
        <v>10080</v>
      </c>
      <c r="T28" s="19">
        <v>4.2</v>
      </c>
      <c r="U28" s="19">
        <f t="shared" si="3"/>
        <v>6720</v>
      </c>
      <c r="V28" s="19"/>
      <c r="W28" s="49">
        <f t="shared" si="4"/>
        <v>5</v>
      </c>
    </row>
    <row r="29" spans="1:23" x14ac:dyDescent="0.35">
      <c r="A29">
        <v>20</v>
      </c>
      <c r="B29" t="s">
        <v>482</v>
      </c>
      <c r="C29" t="s">
        <v>524</v>
      </c>
      <c r="F29" t="s">
        <v>357</v>
      </c>
      <c r="G29" s="18">
        <v>39</v>
      </c>
      <c r="I29" s="19">
        <v>1200</v>
      </c>
      <c r="K29" s="31">
        <f t="shared" si="0"/>
        <v>46800</v>
      </c>
      <c r="M29" s="19">
        <v>420</v>
      </c>
      <c r="O29" s="19">
        <f t="shared" si="1"/>
        <v>16380</v>
      </c>
      <c r="Q29" s="19">
        <v>1125</v>
      </c>
      <c r="R29" s="19">
        <f t="shared" si="2"/>
        <v>43875</v>
      </c>
      <c r="T29" s="19">
        <v>1000</v>
      </c>
      <c r="U29" s="19">
        <f t="shared" si="3"/>
        <v>39000</v>
      </c>
      <c r="V29" s="19"/>
      <c r="W29" s="49">
        <f t="shared" si="4"/>
        <v>848.33333333333337</v>
      </c>
    </row>
    <row r="30" spans="1:23" x14ac:dyDescent="0.35">
      <c r="A30">
        <v>21</v>
      </c>
      <c r="B30" t="s">
        <v>483</v>
      </c>
      <c r="C30" t="s">
        <v>525</v>
      </c>
      <c r="F30" t="s">
        <v>553</v>
      </c>
      <c r="G30" s="18">
        <v>1085</v>
      </c>
      <c r="I30" s="19">
        <v>2.5</v>
      </c>
      <c r="K30" s="31">
        <f t="shared" si="0"/>
        <v>2712.5</v>
      </c>
      <c r="M30" s="19">
        <v>3.25</v>
      </c>
      <c r="O30" s="19">
        <f t="shared" si="1"/>
        <v>3526.25</v>
      </c>
      <c r="Q30" s="19">
        <v>4.75</v>
      </c>
      <c r="R30" s="19">
        <f t="shared" si="2"/>
        <v>5153.75</v>
      </c>
      <c r="T30" s="19">
        <v>6.5</v>
      </c>
      <c r="U30" s="19">
        <f t="shared" si="3"/>
        <v>7052.5</v>
      </c>
      <c r="V30" s="19"/>
      <c r="W30" s="49">
        <f t="shared" si="4"/>
        <v>4.833333333333333</v>
      </c>
    </row>
    <row r="31" spans="1:23" x14ac:dyDescent="0.35">
      <c r="A31">
        <v>22</v>
      </c>
      <c r="B31" t="s">
        <v>484</v>
      </c>
      <c r="C31" t="s">
        <v>526</v>
      </c>
      <c r="F31" t="s">
        <v>553</v>
      </c>
      <c r="G31" s="18">
        <v>2425</v>
      </c>
      <c r="I31" s="19">
        <v>1.5</v>
      </c>
      <c r="K31" s="31">
        <f t="shared" si="0"/>
        <v>3637.5</v>
      </c>
      <c r="M31" s="19">
        <v>2.25</v>
      </c>
      <c r="O31" s="19">
        <f t="shared" si="1"/>
        <v>5456.25</v>
      </c>
      <c r="Q31" s="19">
        <v>1.2</v>
      </c>
      <c r="R31" s="19">
        <f t="shared" si="2"/>
        <v>2910</v>
      </c>
      <c r="T31" s="19">
        <v>1.65</v>
      </c>
      <c r="U31" s="19">
        <f t="shared" si="3"/>
        <v>4001.25</v>
      </c>
      <c r="V31" s="19"/>
      <c r="W31" s="49">
        <f t="shared" si="4"/>
        <v>1.7</v>
      </c>
    </row>
    <row r="32" spans="1:23" x14ac:dyDescent="0.35">
      <c r="A32">
        <v>23</v>
      </c>
      <c r="B32" t="s">
        <v>485</v>
      </c>
      <c r="C32" t="s">
        <v>527</v>
      </c>
      <c r="F32" t="s">
        <v>356</v>
      </c>
      <c r="G32" s="18">
        <v>288</v>
      </c>
      <c r="I32" s="19">
        <v>120</v>
      </c>
      <c r="K32" s="31">
        <f t="shared" si="0"/>
        <v>34560</v>
      </c>
      <c r="M32" s="19">
        <v>125</v>
      </c>
      <c r="O32" s="19">
        <f t="shared" si="1"/>
        <v>36000</v>
      </c>
      <c r="Q32" s="19">
        <v>195</v>
      </c>
      <c r="R32" s="19">
        <f t="shared" si="2"/>
        <v>56160</v>
      </c>
      <c r="T32" s="19">
        <v>150</v>
      </c>
      <c r="U32" s="19">
        <f t="shared" si="3"/>
        <v>43200</v>
      </c>
      <c r="V32" s="19"/>
      <c r="W32" s="49">
        <f t="shared" si="4"/>
        <v>156.66666666666666</v>
      </c>
    </row>
    <row r="33" spans="1:23" x14ac:dyDescent="0.35">
      <c r="A33">
        <v>24</v>
      </c>
      <c r="B33" t="s">
        <v>486</v>
      </c>
      <c r="C33" t="s">
        <v>528</v>
      </c>
      <c r="F33" t="s">
        <v>356</v>
      </c>
      <c r="G33" s="18">
        <v>216</v>
      </c>
      <c r="I33" s="19">
        <v>130</v>
      </c>
      <c r="K33" s="31">
        <f t="shared" si="0"/>
        <v>28080</v>
      </c>
      <c r="M33" s="19">
        <v>135</v>
      </c>
      <c r="O33" s="19">
        <f t="shared" si="1"/>
        <v>29160</v>
      </c>
      <c r="Q33" s="19">
        <v>200</v>
      </c>
      <c r="R33" s="19">
        <f t="shared" si="2"/>
        <v>43200</v>
      </c>
      <c r="T33" s="19">
        <v>170</v>
      </c>
      <c r="U33" s="19">
        <f t="shared" si="3"/>
        <v>36720</v>
      </c>
      <c r="V33" s="19"/>
      <c r="W33" s="49">
        <f t="shared" si="4"/>
        <v>168.33333333333334</v>
      </c>
    </row>
    <row r="34" spans="1:23" x14ac:dyDescent="0.35">
      <c r="A34">
        <v>25</v>
      </c>
      <c r="B34" t="s">
        <v>487</v>
      </c>
      <c r="C34" t="s">
        <v>529</v>
      </c>
      <c r="F34" t="s">
        <v>357</v>
      </c>
      <c r="G34" s="18">
        <v>1</v>
      </c>
      <c r="I34" s="19">
        <v>6500</v>
      </c>
      <c r="K34" s="31">
        <f t="shared" si="0"/>
        <v>6500</v>
      </c>
      <c r="M34" s="19">
        <v>16000</v>
      </c>
      <c r="O34" s="19">
        <f t="shared" si="1"/>
        <v>16000</v>
      </c>
      <c r="Q34" s="19">
        <v>5400</v>
      </c>
      <c r="R34" s="19">
        <f t="shared" si="2"/>
        <v>5400</v>
      </c>
      <c r="T34" s="19">
        <v>14500</v>
      </c>
      <c r="U34" s="19">
        <f t="shared" si="3"/>
        <v>14500</v>
      </c>
      <c r="V34" s="19"/>
      <c r="W34" s="49">
        <f t="shared" si="4"/>
        <v>11966.666666666666</v>
      </c>
    </row>
    <row r="35" spans="1:23" x14ac:dyDescent="0.35">
      <c r="A35">
        <v>26</v>
      </c>
      <c r="B35" t="s">
        <v>488</v>
      </c>
      <c r="C35" t="s">
        <v>530</v>
      </c>
      <c r="F35" t="s">
        <v>357</v>
      </c>
      <c r="G35" s="18">
        <v>3</v>
      </c>
      <c r="I35" s="19">
        <v>1100</v>
      </c>
      <c r="K35" s="31">
        <f t="shared" si="0"/>
        <v>3300</v>
      </c>
      <c r="M35" s="19">
        <v>1500</v>
      </c>
      <c r="O35" s="19">
        <f t="shared" si="1"/>
        <v>4500</v>
      </c>
      <c r="Q35" s="19">
        <v>2275</v>
      </c>
      <c r="R35" s="19">
        <f t="shared" si="2"/>
        <v>6825</v>
      </c>
      <c r="T35" s="19">
        <v>2750</v>
      </c>
      <c r="U35" s="19">
        <f t="shared" si="3"/>
        <v>8250</v>
      </c>
      <c r="V35" s="19"/>
      <c r="W35" s="49">
        <f t="shared" si="4"/>
        <v>2175</v>
      </c>
    </row>
    <row r="36" spans="1:23" x14ac:dyDescent="0.35">
      <c r="A36">
        <v>27</v>
      </c>
      <c r="B36" t="s">
        <v>489</v>
      </c>
      <c r="C36" t="s">
        <v>531</v>
      </c>
      <c r="F36" t="s">
        <v>357</v>
      </c>
      <c r="G36" s="18">
        <v>1</v>
      </c>
      <c r="I36" s="19">
        <v>1400</v>
      </c>
      <c r="K36" s="31">
        <f t="shared" si="0"/>
        <v>1400</v>
      </c>
      <c r="M36" s="19">
        <v>1750</v>
      </c>
      <c r="O36" s="19">
        <f t="shared" si="1"/>
        <v>1750</v>
      </c>
      <c r="Q36" s="19">
        <v>2675</v>
      </c>
      <c r="R36" s="19">
        <f t="shared" si="2"/>
        <v>2675</v>
      </c>
      <c r="T36" s="19">
        <v>3000</v>
      </c>
      <c r="U36" s="19">
        <f t="shared" si="3"/>
        <v>3000</v>
      </c>
      <c r="V36" s="19"/>
      <c r="W36" s="49">
        <f t="shared" si="4"/>
        <v>2475</v>
      </c>
    </row>
    <row r="37" spans="1:23" x14ac:dyDescent="0.35">
      <c r="A37">
        <v>28</v>
      </c>
      <c r="B37" t="s">
        <v>490</v>
      </c>
      <c r="C37" t="s">
        <v>532</v>
      </c>
      <c r="F37" t="s">
        <v>554</v>
      </c>
      <c r="G37" s="18">
        <v>105</v>
      </c>
      <c r="I37" s="19">
        <v>50</v>
      </c>
      <c r="K37" s="31">
        <f t="shared" si="0"/>
        <v>5250</v>
      </c>
      <c r="M37" s="19">
        <v>150</v>
      </c>
      <c r="O37" s="19">
        <f t="shared" si="1"/>
        <v>15750</v>
      </c>
      <c r="Q37" s="19">
        <v>70</v>
      </c>
      <c r="R37" s="19">
        <f t="shared" si="2"/>
        <v>7350</v>
      </c>
      <c r="T37" s="19">
        <v>40</v>
      </c>
      <c r="U37" s="19">
        <f t="shared" si="3"/>
        <v>4200</v>
      </c>
      <c r="V37" s="19"/>
      <c r="W37" s="49">
        <f t="shared" si="4"/>
        <v>86.666666666666671</v>
      </c>
    </row>
    <row r="38" spans="1:23" x14ac:dyDescent="0.35">
      <c r="A38">
        <v>29</v>
      </c>
      <c r="B38" t="s">
        <v>491</v>
      </c>
      <c r="C38" t="s">
        <v>533</v>
      </c>
      <c r="F38" t="s">
        <v>359</v>
      </c>
      <c r="G38" s="18">
        <v>1285</v>
      </c>
      <c r="I38" s="19">
        <v>6</v>
      </c>
      <c r="K38" s="31">
        <f t="shared" si="0"/>
        <v>7710</v>
      </c>
      <c r="M38" s="19">
        <v>7.5</v>
      </c>
      <c r="O38" s="19">
        <f t="shared" si="1"/>
        <v>9637.5</v>
      </c>
      <c r="Q38" s="19">
        <v>7</v>
      </c>
      <c r="R38" s="19">
        <f t="shared" si="2"/>
        <v>8995</v>
      </c>
      <c r="T38" s="19">
        <v>7.5</v>
      </c>
      <c r="U38" s="19">
        <f t="shared" si="3"/>
        <v>9637.5</v>
      </c>
      <c r="V38" s="19"/>
      <c r="W38" s="49">
        <f t="shared" si="4"/>
        <v>7.333333333333333</v>
      </c>
    </row>
    <row r="39" spans="1:23" x14ac:dyDescent="0.35">
      <c r="A39">
        <v>30</v>
      </c>
      <c r="B39" t="s">
        <v>429</v>
      </c>
      <c r="C39" t="s">
        <v>534</v>
      </c>
      <c r="F39" t="s">
        <v>360</v>
      </c>
      <c r="G39" s="18">
        <v>1320</v>
      </c>
      <c r="I39" s="19">
        <v>5</v>
      </c>
      <c r="K39" s="31">
        <f t="shared" si="0"/>
        <v>6600</v>
      </c>
      <c r="M39" s="19">
        <v>3.5</v>
      </c>
      <c r="O39" s="19">
        <f t="shared" si="1"/>
        <v>4620</v>
      </c>
      <c r="Q39" s="19">
        <v>7.5</v>
      </c>
      <c r="R39" s="19">
        <f t="shared" si="2"/>
        <v>9900</v>
      </c>
      <c r="T39" s="19">
        <v>8.5</v>
      </c>
      <c r="U39" s="19">
        <f t="shared" si="3"/>
        <v>11220</v>
      </c>
      <c r="V39" s="19"/>
      <c r="W39" s="49">
        <f t="shared" si="4"/>
        <v>6.5</v>
      </c>
    </row>
    <row r="40" spans="1:23" x14ac:dyDescent="0.35">
      <c r="A40">
        <v>31</v>
      </c>
      <c r="B40" t="s">
        <v>492</v>
      </c>
      <c r="C40" t="s">
        <v>535</v>
      </c>
      <c r="F40" t="s">
        <v>355</v>
      </c>
      <c r="G40" s="18">
        <v>1</v>
      </c>
      <c r="I40" s="19">
        <v>3500</v>
      </c>
      <c r="K40" s="31">
        <f t="shared" si="0"/>
        <v>3500</v>
      </c>
      <c r="M40" s="19">
        <v>7525</v>
      </c>
      <c r="O40" s="19">
        <f t="shared" si="1"/>
        <v>7525</v>
      </c>
      <c r="Q40" s="19">
        <v>3700</v>
      </c>
      <c r="R40" s="19">
        <f t="shared" si="2"/>
        <v>3700</v>
      </c>
      <c r="T40" s="19">
        <v>100000</v>
      </c>
      <c r="U40" s="19">
        <f>G40*T40</f>
        <v>100000</v>
      </c>
      <c r="V40" s="19"/>
      <c r="W40" s="49">
        <f t="shared" si="4"/>
        <v>37075</v>
      </c>
    </row>
    <row r="41" spans="1:23" x14ac:dyDescent="0.35">
      <c r="A41">
        <v>32</v>
      </c>
      <c r="B41" t="s">
        <v>493</v>
      </c>
      <c r="C41" t="s">
        <v>536</v>
      </c>
      <c r="F41" t="s">
        <v>356</v>
      </c>
      <c r="G41" s="18">
        <v>3634</v>
      </c>
      <c r="I41" s="19">
        <v>2.5</v>
      </c>
      <c r="K41" s="31">
        <f t="shared" si="0"/>
        <v>9085</v>
      </c>
      <c r="M41" s="19">
        <v>2.5</v>
      </c>
      <c r="O41" s="19">
        <f t="shared" si="1"/>
        <v>9085</v>
      </c>
      <c r="Q41" s="19">
        <v>1.65</v>
      </c>
      <c r="R41" s="19">
        <f t="shared" si="2"/>
        <v>5996.0999999999995</v>
      </c>
      <c r="T41" s="19">
        <v>2.15</v>
      </c>
      <c r="U41" s="19">
        <f t="shared" si="3"/>
        <v>7813.0999999999995</v>
      </c>
      <c r="V41" s="19"/>
      <c r="W41" s="49">
        <f t="shared" si="4"/>
        <v>2.1</v>
      </c>
    </row>
    <row r="42" spans="1:23" x14ac:dyDescent="0.35">
      <c r="A42">
        <v>33</v>
      </c>
      <c r="B42" t="s">
        <v>494</v>
      </c>
      <c r="C42" t="s">
        <v>537</v>
      </c>
      <c r="F42" t="s">
        <v>356</v>
      </c>
      <c r="G42" s="18">
        <v>1817</v>
      </c>
      <c r="I42" s="19">
        <v>2</v>
      </c>
      <c r="K42" s="31">
        <f t="shared" si="0"/>
        <v>3634</v>
      </c>
      <c r="M42" s="19">
        <v>2.75</v>
      </c>
      <c r="O42" s="19">
        <f t="shared" si="1"/>
        <v>4996.75</v>
      </c>
      <c r="Q42" s="19">
        <v>2.75</v>
      </c>
      <c r="R42" s="19">
        <f t="shared" si="2"/>
        <v>4996.75</v>
      </c>
      <c r="T42" s="19">
        <v>2.25</v>
      </c>
      <c r="U42" s="19">
        <f t="shared" si="3"/>
        <v>4088.25</v>
      </c>
      <c r="V42" s="19"/>
      <c r="W42" s="49">
        <f t="shared" si="4"/>
        <v>2.5833333333333335</v>
      </c>
    </row>
    <row r="43" spans="1:23" x14ac:dyDescent="0.35">
      <c r="A43">
        <v>34</v>
      </c>
      <c r="B43" t="s">
        <v>421</v>
      </c>
      <c r="C43" t="s">
        <v>538</v>
      </c>
      <c r="F43" t="s">
        <v>356</v>
      </c>
      <c r="G43" s="18">
        <v>170</v>
      </c>
      <c r="I43" s="19">
        <v>40</v>
      </c>
      <c r="K43" s="31">
        <f t="shared" si="0"/>
        <v>6800</v>
      </c>
      <c r="M43" s="19">
        <v>43</v>
      </c>
      <c r="O43" s="19">
        <f t="shared" si="1"/>
        <v>7310</v>
      </c>
      <c r="Q43" s="19">
        <v>121</v>
      </c>
      <c r="R43" s="19">
        <f t="shared" si="2"/>
        <v>20570</v>
      </c>
      <c r="T43" s="19">
        <v>40</v>
      </c>
      <c r="U43" s="19">
        <f t="shared" si="3"/>
        <v>6800</v>
      </c>
      <c r="V43" s="19"/>
      <c r="W43" s="49">
        <f t="shared" si="4"/>
        <v>68</v>
      </c>
    </row>
    <row r="44" spans="1:23" x14ac:dyDescent="0.35">
      <c r="A44">
        <v>35</v>
      </c>
      <c r="B44" t="s">
        <v>422</v>
      </c>
      <c r="C44" t="s">
        <v>539</v>
      </c>
      <c r="F44" t="s">
        <v>356</v>
      </c>
      <c r="G44" s="18">
        <v>1335</v>
      </c>
      <c r="I44" s="19">
        <v>7</v>
      </c>
      <c r="K44" s="31">
        <f t="shared" si="0"/>
        <v>9345</v>
      </c>
      <c r="M44" s="19">
        <v>9.75</v>
      </c>
      <c r="O44" s="19">
        <f t="shared" si="1"/>
        <v>13016.25</v>
      </c>
      <c r="Q44" s="19">
        <v>10.15</v>
      </c>
      <c r="R44" s="19">
        <f t="shared" si="2"/>
        <v>13550.25</v>
      </c>
      <c r="T44" s="19">
        <v>16</v>
      </c>
      <c r="U44" s="19">
        <f t="shared" si="3"/>
        <v>21360</v>
      </c>
      <c r="V44" s="19"/>
      <c r="W44" s="49">
        <f t="shared" si="4"/>
        <v>11.966666666666667</v>
      </c>
    </row>
    <row r="45" spans="1:23" x14ac:dyDescent="0.35">
      <c r="A45">
        <v>36</v>
      </c>
      <c r="B45" t="s">
        <v>495</v>
      </c>
      <c r="C45" t="s">
        <v>540</v>
      </c>
      <c r="F45" t="s">
        <v>357</v>
      </c>
      <c r="G45" s="18">
        <v>5</v>
      </c>
      <c r="I45" s="19">
        <v>1500</v>
      </c>
      <c r="K45" s="31">
        <f t="shared" si="0"/>
        <v>7500</v>
      </c>
      <c r="M45" s="19">
        <v>1300</v>
      </c>
      <c r="O45" s="19">
        <f t="shared" si="1"/>
        <v>6500</v>
      </c>
      <c r="Q45" s="19">
        <v>1265</v>
      </c>
      <c r="R45" s="19">
        <f t="shared" si="2"/>
        <v>6325</v>
      </c>
      <c r="T45" s="19">
        <v>1600</v>
      </c>
      <c r="U45" s="19">
        <f t="shared" si="3"/>
        <v>8000</v>
      </c>
      <c r="V45" s="19"/>
      <c r="W45" s="49">
        <f t="shared" si="4"/>
        <v>1388.3333333333333</v>
      </c>
    </row>
    <row r="46" spans="1:23" x14ac:dyDescent="0.35">
      <c r="A46">
        <v>37</v>
      </c>
      <c r="B46" t="s">
        <v>496</v>
      </c>
      <c r="C46" t="s">
        <v>541</v>
      </c>
      <c r="F46" t="s">
        <v>357</v>
      </c>
      <c r="G46" s="18">
        <v>10</v>
      </c>
      <c r="I46" s="19">
        <v>1250</v>
      </c>
      <c r="K46" s="31">
        <f t="shared" si="0"/>
        <v>12500</v>
      </c>
      <c r="M46" s="19">
        <v>1375</v>
      </c>
      <c r="O46" s="19">
        <f t="shared" si="1"/>
        <v>13750</v>
      </c>
      <c r="Q46" s="19">
        <v>1070</v>
      </c>
      <c r="R46" s="19">
        <f t="shared" si="2"/>
        <v>10700</v>
      </c>
      <c r="T46" s="19">
        <v>1600</v>
      </c>
      <c r="U46" s="19">
        <f t="shared" si="3"/>
        <v>16000</v>
      </c>
      <c r="V46" s="19"/>
      <c r="W46" s="49">
        <f t="shared" si="4"/>
        <v>1348.3333333333333</v>
      </c>
    </row>
    <row r="47" spans="1:23" x14ac:dyDescent="0.35">
      <c r="A47">
        <v>38</v>
      </c>
      <c r="B47" t="s">
        <v>497</v>
      </c>
      <c r="C47" t="s">
        <v>542</v>
      </c>
      <c r="F47" t="s">
        <v>357</v>
      </c>
      <c r="G47" s="18">
        <v>26</v>
      </c>
      <c r="I47" s="19">
        <v>1500</v>
      </c>
      <c r="K47" s="31">
        <f t="shared" si="0"/>
        <v>39000</v>
      </c>
      <c r="M47" s="19">
        <v>1615</v>
      </c>
      <c r="O47" s="19">
        <f t="shared" si="1"/>
        <v>41990</v>
      </c>
      <c r="Q47" s="19">
        <v>1380</v>
      </c>
      <c r="R47" s="19">
        <f t="shared" si="2"/>
        <v>35880</v>
      </c>
      <c r="T47" s="19">
        <v>2000</v>
      </c>
      <c r="U47" s="19">
        <f t="shared" si="3"/>
        <v>52000</v>
      </c>
      <c r="V47" s="19"/>
      <c r="W47" s="49">
        <f t="shared" si="4"/>
        <v>1665</v>
      </c>
    </row>
    <row r="48" spans="1:23" x14ac:dyDescent="0.35">
      <c r="A48">
        <v>39</v>
      </c>
      <c r="B48" t="s">
        <v>498</v>
      </c>
      <c r="C48" t="s">
        <v>543</v>
      </c>
      <c r="F48" t="s">
        <v>357</v>
      </c>
      <c r="G48" s="18">
        <v>21</v>
      </c>
      <c r="I48" s="19">
        <v>225</v>
      </c>
      <c r="K48" s="31">
        <f t="shared" si="0"/>
        <v>4725</v>
      </c>
      <c r="M48" s="19">
        <v>125</v>
      </c>
      <c r="O48" s="19">
        <f t="shared" si="1"/>
        <v>2625</v>
      </c>
      <c r="Q48" s="19">
        <v>255</v>
      </c>
      <c r="R48" s="19">
        <f t="shared" si="2"/>
        <v>5355</v>
      </c>
      <c r="T48" s="19">
        <v>660</v>
      </c>
      <c r="U48" s="19">
        <f t="shared" si="3"/>
        <v>13860</v>
      </c>
      <c r="V48" s="19"/>
      <c r="W48" s="49">
        <f t="shared" si="4"/>
        <v>346.66666666666669</v>
      </c>
    </row>
    <row r="49" spans="1:23" x14ac:dyDescent="0.35">
      <c r="A49">
        <v>40</v>
      </c>
      <c r="B49" t="s">
        <v>499</v>
      </c>
      <c r="C49" t="s">
        <v>544</v>
      </c>
      <c r="F49" t="s">
        <v>357</v>
      </c>
      <c r="G49" s="18">
        <v>2</v>
      </c>
      <c r="I49" s="19">
        <v>100</v>
      </c>
      <c r="K49" s="31">
        <f t="shared" si="0"/>
        <v>200</v>
      </c>
      <c r="M49" s="19">
        <v>125</v>
      </c>
      <c r="O49" s="19">
        <f t="shared" si="1"/>
        <v>250</v>
      </c>
      <c r="Q49" s="19">
        <v>1650</v>
      </c>
      <c r="R49" s="19">
        <f t="shared" si="2"/>
        <v>3300</v>
      </c>
      <c r="T49" s="19">
        <v>1000</v>
      </c>
      <c r="U49" s="19">
        <f t="shared" si="3"/>
        <v>2000</v>
      </c>
      <c r="V49" s="19"/>
      <c r="W49" s="49">
        <f t="shared" si="4"/>
        <v>925</v>
      </c>
    </row>
    <row r="50" spans="1:23" x14ac:dyDescent="0.35">
      <c r="A50">
        <v>41</v>
      </c>
      <c r="B50" t="s">
        <v>500</v>
      </c>
      <c r="C50" t="s">
        <v>545</v>
      </c>
      <c r="F50" t="s">
        <v>357</v>
      </c>
      <c r="G50" s="18">
        <v>2</v>
      </c>
      <c r="I50" s="19">
        <v>7500</v>
      </c>
      <c r="K50" s="31">
        <f t="shared" si="0"/>
        <v>15000</v>
      </c>
      <c r="M50" s="19">
        <v>5925</v>
      </c>
      <c r="O50" s="19">
        <f t="shared" si="1"/>
        <v>11850</v>
      </c>
      <c r="Q50" s="19">
        <v>5850</v>
      </c>
      <c r="R50" s="19">
        <f t="shared" si="2"/>
        <v>11700</v>
      </c>
      <c r="T50" s="19">
        <v>7250</v>
      </c>
      <c r="U50" s="19">
        <f t="shared" si="3"/>
        <v>14500</v>
      </c>
      <c r="V50" s="19"/>
      <c r="W50" s="49">
        <f t="shared" si="4"/>
        <v>6341.666666666667</v>
      </c>
    </row>
    <row r="51" spans="1:23" x14ac:dyDescent="0.35">
      <c r="A51">
        <v>42</v>
      </c>
      <c r="B51" t="s">
        <v>501</v>
      </c>
      <c r="C51" t="s">
        <v>546</v>
      </c>
      <c r="F51" t="s">
        <v>357</v>
      </c>
      <c r="G51" s="18">
        <v>2</v>
      </c>
      <c r="I51" s="19">
        <v>5500</v>
      </c>
      <c r="K51" s="31">
        <f t="shared" si="0"/>
        <v>11000</v>
      </c>
      <c r="M51" s="19">
        <v>4850</v>
      </c>
      <c r="O51" s="19">
        <f t="shared" si="1"/>
        <v>9700</v>
      </c>
      <c r="Q51" s="19">
        <v>5315</v>
      </c>
      <c r="R51" s="19">
        <f t="shared" si="2"/>
        <v>10630</v>
      </c>
      <c r="T51" s="19">
        <v>6400</v>
      </c>
      <c r="U51" s="19">
        <f t="shared" si="3"/>
        <v>12800</v>
      </c>
      <c r="V51" s="19"/>
      <c r="W51" s="49">
        <f t="shared" si="4"/>
        <v>5521.666666666667</v>
      </c>
    </row>
    <row r="52" spans="1:23" x14ac:dyDescent="0.35">
      <c r="A52">
        <v>43</v>
      </c>
      <c r="B52" t="s">
        <v>502</v>
      </c>
      <c r="C52" t="s">
        <v>547</v>
      </c>
      <c r="F52" t="s">
        <v>357</v>
      </c>
      <c r="G52" s="18">
        <v>1</v>
      </c>
      <c r="I52" s="19">
        <v>2500</v>
      </c>
      <c r="K52" s="31">
        <f t="shared" si="0"/>
        <v>2500</v>
      </c>
      <c r="M52" s="19">
        <v>3775</v>
      </c>
      <c r="O52" s="19">
        <f t="shared" si="1"/>
        <v>3775</v>
      </c>
      <c r="Q52" s="19">
        <v>2960</v>
      </c>
      <c r="R52" s="19">
        <f t="shared" si="2"/>
        <v>2960</v>
      </c>
      <c r="T52" s="19">
        <v>4000</v>
      </c>
      <c r="U52" s="19">
        <f t="shared" si="3"/>
        <v>4000</v>
      </c>
      <c r="V52" s="19"/>
      <c r="W52" s="49">
        <f t="shared" si="4"/>
        <v>3578.3333333333335</v>
      </c>
    </row>
    <row r="53" spans="1:23" x14ac:dyDescent="0.35">
      <c r="A53">
        <v>44</v>
      </c>
      <c r="B53" t="s">
        <v>503</v>
      </c>
      <c r="C53" t="s">
        <v>548</v>
      </c>
      <c r="F53" t="s">
        <v>359</v>
      </c>
      <c r="G53" s="18">
        <v>33</v>
      </c>
      <c r="I53" s="19">
        <v>25</v>
      </c>
      <c r="K53" s="31">
        <f t="shared" si="0"/>
        <v>825</v>
      </c>
      <c r="M53" s="19">
        <v>58.5</v>
      </c>
      <c r="O53" s="19">
        <f t="shared" si="1"/>
        <v>1930.5</v>
      </c>
      <c r="Q53" s="19">
        <v>60</v>
      </c>
      <c r="R53" s="19">
        <f t="shared" si="2"/>
        <v>1980</v>
      </c>
      <c r="T53" s="19">
        <v>80</v>
      </c>
      <c r="U53" s="19">
        <f t="shared" si="3"/>
        <v>2640</v>
      </c>
      <c r="V53" s="19"/>
      <c r="W53" s="49">
        <f t="shared" si="4"/>
        <v>66.166666666666671</v>
      </c>
    </row>
    <row r="54" spans="1:23" x14ac:dyDescent="0.35">
      <c r="A54">
        <v>45</v>
      </c>
      <c r="B54" t="s">
        <v>504</v>
      </c>
      <c r="C54" t="s">
        <v>549</v>
      </c>
      <c r="F54" t="s">
        <v>355</v>
      </c>
      <c r="G54" s="18">
        <v>1</v>
      </c>
      <c r="I54" s="19">
        <v>20000</v>
      </c>
      <c r="K54" s="31">
        <f t="shared" si="0"/>
        <v>20000</v>
      </c>
      <c r="M54" s="19">
        <v>69900</v>
      </c>
      <c r="O54" s="19">
        <f t="shared" si="1"/>
        <v>69900</v>
      </c>
      <c r="Q54" s="19">
        <v>41800</v>
      </c>
      <c r="R54" s="19">
        <f t="shared" si="2"/>
        <v>41800</v>
      </c>
      <c r="T54" s="19">
        <v>50000</v>
      </c>
      <c r="U54" s="19">
        <f t="shared" si="3"/>
        <v>50000</v>
      </c>
      <c r="V54" s="19"/>
      <c r="W54" s="49">
        <f t="shared" si="4"/>
        <v>53900</v>
      </c>
    </row>
    <row r="55" spans="1:23" x14ac:dyDescent="0.35">
      <c r="A55">
        <v>46</v>
      </c>
      <c r="B55" t="s">
        <v>505</v>
      </c>
      <c r="C55" t="s">
        <v>550</v>
      </c>
      <c r="F55" t="s">
        <v>555</v>
      </c>
      <c r="G55" s="18">
        <v>8</v>
      </c>
      <c r="I55" s="19">
        <v>675</v>
      </c>
      <c r="K55" s="31">
        <f t="shared" si="0"/>
        <v>5400</v>
      </c>
      <c r="M55" s="19">
        <v>2150</v>
      </c>
      <c r="O55" s="19">
        <f t="shared" si="1"/>
        <v>17200</v>
      </c>
      <c r="Q55" s="19">
        <v>8000</v>
      </c>
      <c r="R55" s="19">
        <f t="shared" si="2"/>
        <v>64000</v>
      </c>
      <c r="T55" s="19">
        <v>7500</v>
      </c>
      <c r="U55" s="19">
        <f t="shared" si="3"/>
        <v>60000</v>
      </c>
      <c r="V55" s="19"/>
      <c r="W55" s="49">
        <f t="shared" si="4"/>
        <v>5883.333333333333</v>
      </c>
    </row>
    <row r="56" spans="1:23" x14ac:dyDescent="0.35">
      <c r="A56">
        <v>47</v>
      </c>
      <c r="B56" t="s">
        <v>506</v>
      </c>
      <c r="C56" t="s">
        <v>551</v>
      </c>
      <c r="F56" t="s">
        <v>355</v>
      </c>
      <c r="G56" s="18">
        <v>1</v>
      </c>
      <c r="I56" s="19">
        <v>10500</v>
      </c>
      <c r="K56" s="31">
        <f t="shared" si="0"/>
        <v>10500</v>
      </c>
      <c r="M56" s="19">
        <v>10500</v>
      </c>
      <c r="O56" s="19">
        <f t="shared" si="1"/>
        <v>10500</v>
      </c>
      <c r="Q56" s="35">
        <v>10500</v>
      </c>
      <c r="R56" s="19">
        <f t="shared" si="2"/>
        <v>10500</v>
      </c>
      <c r="T56" s="19">
        <v>10500</v>
      </c>
      <c r="U56" s="19">
        <f t="shared" si="3"/>
        <v>10500</v>
      </c>
      <c r="V56" s="19"/>
      <c r="W56" s="49">
        <f t="shared" si="4"/>
        <v>10500</v>
      </c>
    </row>
    <row r="57" spans="1:23" x14ac:dyDescent="0.35">
      <c r="R57" s="19"/>
    </row>
    <row r="58" spans="1:23" s="12" customFormat="1" x14ac:dyDescent="0.35">
      <c r="B58" s="12" t="s">
        <v>361</v>
      </c>
      <c r="K58" s="50">
        <f>SUM(K10:K56)</f>
        <v>1389299.5</v>
      </c>
      <c r="O58" s="47">
        <f>SUM(O10:O56)</f>
        <v>1694821</v>
      </c>
      <c r="R58" s="47">
        <f>SUM(R10:R56)</f>
        <v>1995285.1</v>
      </c>
      <c r="U58" s="47">
        <f>SUM(U10:U56)</f>
        <v>2175297.6</v>
      </c>
      <c r="V58" s="47"/>
    </row>
  </sheetData>
  <mergeCells count="3">
    <mergeCell ref="I9:J9"/>
    <mergeCell ref="K9:L9"/>
    <mergeCell ref="M9:N9"/>
  </mergeCells>
  <phoneticPr fontId="7" type="noConversion"/>
  <pageMargins left="0.7" right="0.7" top="0.75" bottom="0.75" header="0.3" footer="0.3"/>
  <pageSetup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FC2C-1AD5-41CB-BF13-AD008F9985E8}">
  <sheetPr codeName="Sheet7"/>
  <dimension ref="A1:R57"/>
  <sheetViews>
    <sheetView workbookViewId="0">
      <selection activeCell="B1" sqref="B1"/>
    </sheetView>
  </sheetViews>
  <sheetFormatPr defaultRowHeight="14.5" x14ac:dyDescent="0.35"/>
  <cols>
    <col min="1" max="1" width="12" customWidth="1"/>
    <col min="2" max="2" width="6.26953125" customWidth="1"/>
    <col min="3" max="3" width="14.453125" style="94" customWidth="1"/>
    <col min="11" max="11" width="11.81640625" bestFit="1" customWidth="1"/>
    <col min="13" max="13" width="12.453125" bestFit="1" customWidth="1"/>
    <col min="15" max="15" width="11.81640625" bestFit="1" customWidth="1"/>
    <col min="16" max="16" width="13.54296875" bestFit="1" customWidth="1"/>
    <col min="18" max="18" width="11.81640625" bestFit="1" customWidth="1"/>
  </cols>
  <sheetData>
    <row r="1" spans="1:18" ht="15.5" x14ac:dyDescent="0.35">
      <c r="A1" s="8" t="s">
        <v>22</v>
      </c>
      <c r="B1" t="s">
        <v>86</v>
      </c>
      <c r="D1" s="8" t="s">
        <v>24</v>
      </c>
      <c r="E1" t="str">
        <f>VLOOKUP($B$1,[1]DATA!$A$2:$E$80,2)</f>
        <v>Madison</v>
      </c>
      <c r="G1" s="24"/>
      <c r="H1" s="24"/>
    </row>
    <row r="2" spans="1:18" ht="15.5" x14ac:dyDescent="0.35">
      <c r="A2" s="8" t="s">
        <v>25</v>
      </c>
      <c r="B2" t="str">
        <f>VLOOKUP($B$1,[1]DATA!$A$2:$E$80,3)</f>
        <v>Jackson</v>
      </c>
      <c r="D2" s="8" t="s">
        <v>26</v>
      </c>
      <c r="E2" t="str">
        <f>VLOOKUP($B$1,[1]DATA!$A$2:$E$80,5)</f>
        <v>West</v>
      </c>
      <c r="G2" s="24"/>
      <c r="H2" s="24"/>
    </row>
    <row r="3" spans="1:18" ht="15.5" x14ac:dyDescent="0.35">
      <c r="A3" s="8" t="s">
        <v>27</v>
      </c>
      <c r="B3" t="str">
        <f>VLOOKUP($B$1,[1]DATA!$A$2:$E$80,4)</f>
        <v>McKellar-Sipes Regional</v>
      </c>
      <c r="G3" s="24"/>
      <c r="H3" s="24"/>
    </row>
    <row r="4" spans="1:18" x14ac:dyDescent="0.35">
      <c r="G4" s="24"/>
      <c r="H4" s="24"/>
    </row>
    <row r="5" spans="1:18" ht="31.5" customHeight="1" x14ac:dyDescent="0.35">
      <c r="A5" s="103" t="s">
        <v>28</v>
      </c>
      <c r="B5" s="54"/>
      <c r="C5" s="104" t="s">
        <v>556</v>
      </c>
      <c r="G5" s="24"/>
      <c r="H5" s="24"/>
    </row>
    <row r="6" spans="1:18" ht="15.5" x14ac:dyDescent="0.35">
      <c r="A6" s="8" t="s">
        <v>29</v>
      </c>
      <c r="B6" s="23" t="s">
        <v>910</v>
      </c>
      <c r="G6" s="24"/>
      <c r="H6" s="24"/>
    </row>
    <row r="7" spans="1:18" ht="15.5" x14ac:dyDescent="0.35">
      <c r="A7" s="8" t="s">
        <v>30</v>
      </c>
      <c r="B7" s="57"/>
      <c r="G7" s="24"/>
      <c r="H7" s="24"/>
    </row>
    <row r="8" spans="1:18" x14ac:dyDescent="0.35">
      <c r="G8" s="24"/>
      <c r="H8" s="24"/>
      <c r="K8" t="s">
        <v>405</v>
      </c>
      <c r="O8" t="s">
        <v>558</v>
      </c>
    </row>
    <row r="9" spans="1:18" ht="15.5" x14ac:dyDescent="0.35">
      <c r="A9" s="36" t="s">
        <v>471</v>
      </c>
      <c r="C9" s="94" t="s">
        <v>557</v>
      </c>
      <c r="E9" s="10" t="s">
        <v>328</v>
      </c>
      <c r="F9" s="10"/>
      <c r="G9" s="24"/>
      <c r="H9" s="24" t="s">
        <v>329</v>
      </c>
      <c r="I9" s="189" t="s">
        <v>33</v>
      </c>
      <c r="J9" s="189"/>
      <c r="K9" s="189" t="s">
        <v>39</v>
      </c>
      <c r="L9" s="189"/>
      <c r="M9" s="189" t="s">
        <v>40</v>
      </c>
      <c r="N9" s="189"/>
      <c r="O9" s="25" t="s">
        <v>39</v>
      </c>
      <c r="P9" t="s">
        <v>40</v>
      </c>
      <c r="R9" t="s">
        <v>610</v>
      </c>
    </row>
    <row r="10" spans="1:18" x14ac:dyDescent="0.35">
      <c r="A10">
        <v>1</v>
      </c>
      <c r="C10" s="94" t="s">
        <v>562</v>
      </c>
      <c r="E10" t="s">
        <v>574</v>
      </c>
      <c r="G10" s="24"/>
      <c r="H10" s="24">
        <v>1</v>
      </c>
      <c r="I10" s="37" t="s">
        <v>355</v>
      </c>
      <c r="J10" s="13"/>
      <c r="K10" s="31">
        <v>5000</v>
      </c>
      <c r="L10" s="13"/>
      <c r="M10" s="31">
        <f>H10*K10</f>
        <v>5000</v>
      </c>
      <c r="N10" s="13"/>
      <c r="O10" s="19">
        <v>36000</v>
      </c>
      <c r="P10" s="19">
        <f>H10*O10</f>
        <v>36000</v>
      </c>
      <c r="R10" s="19">
        <f>AVERAGE(O10)</f>
        <v>36000</v>
      </c>
    </row>
    <row r="11" spans="1:18" x14ac:dyDescent="0.35">
      <c r="A11">
        <v>2</v>
      </c>
      <c r="C11" s="94" t="s">
        <v>563</v>
      </c>
      <c r="E11" t="s">
        <v>575</v>
      </c>
      <c r="G11" s="24"/>
      <c r="H11" s="24">
        <v>1</v>
      </c>
      <c r="I11" s="14" t="s">
        <v>606</v>
      </c>
      <c r="J11" s="14"/>
      <c r="K11" s="32">
        <v>1500</v>
      </c>
      <c r="L11" s="14"/>
      <c r="M11" s="31">
        <f t="shared" ref="M11:M34" si="0">H11*K11</f>
        <v>1500</v>
      </c>
      <c r="N11" s="14"/>
      <c r="O11" s="19">
        <v>4500</v>
      </c>
      <c r="P11" s="19">
        <f t="shared" ref="P11:P35" si="1">H11*O11</f>
        <v>4500</v>
      </c>
      <c r="R11" s="19">
        <f t="shared" ref="R11:R35" si="2">AVERAGE(O11)</f>
        <v>4500</v>
      </c>
    </row>
    <row r="12" spans="1:18" x14ac:dyDescent="0.35">
      <c r="A12">
        <v>3</v>
      </c>
      <c r="C12" s="94" t="s">
        <v>564</v>
      </c>
      <c r="E12" t="s">
        <v>576</v>
      </c>
      <c r="G12" s="24"/>
      <c r="H12" s="24">
        <v>550</v>
      </c>
      <c r="I12" t="s">
        <v>356</v>
      </c>
      <c r="K12" s="19">
        <v>5</v>
      </c>
      <c r="M12" s="31">
        <f t="shared" si="0"/>
        <v>2750</v>
      </c>
      <c r="O12" s="19">
        <v>9</v>
      </c>
      <c r="P12" s="19">
        <f t="shared" si="1"/>
        <v>4950</v>
      </c>
      <c r="R12" s="19">
        <f t="shared" si="2"/>
        <v>9</v>
      </c>
    </row>
    <row r="13" spans="1:18" x14ac:dyDescent="0.35">
      <c r="A13">
        <v>4</v>
      </c>
      <c r="C13" s="94" t="s">
        <v>565</v>
      </c>
      <c r="E13" t="s">
        <v>577</v>
      </c>
      <c r="G13" s="24"/>
      <c r="H13" s="24">
        <v>3</v>
      </c>
      <c r="I13" t="s">
        <v>357</v>
      </c>
      <c r="K13" s="19">
        <v>1100</v>
      </c>
      <c r="M13" s="31">
        <f t="shared" si="0"/>
        <v>3300</v>
      </c>
      <c r="O13" s="19">
        <v>280</v>
      </c>
      <c r="P13" s="19">
        <f t="shared" si="1"/>
        <v>840</v>
      </c>
      <c r="R13" s="19">
        <f t="shared" si="2"/>
        <v>280</v>
      </c>
    </row>
    <row r="14" spans="1:18" x14ac:dyDescent="0.35">
      <c r="A14">
        <v>5</v>
      </c>
      <c r="C14" s="94" t="s">
        <v>566</v>
      </c>
      <c r="E14" t="s">
        <v>578</v>
      </c>
      <c r="G14" s="24"/>
      <c r="H14" s="24">
        <v>1</v>
      </c>
      <c r="I14" t="s">
        <v>355</v>
      </c>
      <c r="K14" s="19">
        <v>25000</v>
      </c>
      <c r="M14" s="31">
        <f>H14*K14</f>
        <v>25000</v>
      </c>
      <c r="O14" s="19">
        <v>4500</v>
      </c>
      <c r="P14" s="19">
        <f t="shared" si="1"/>
        <v>4500</v>
      </c>
      <c r="R14" s="19">
        <f t="shared" si="2"/>
        <v>4500</v>
      </c>
    </row>
    <row r="15" spans="1:18" x14ac:dyDescent="0.35">
      <c r="A15">
        <v>6</v>
      </c>
      <c r="C15" s="94" t="s">
        <v>426</v>
      </c>
      <c r="E15" t="s">
        <v>452</v>
      </c>
      <c r="G15" s="24"/>
      <c r="H15" s="34">
        <v>1250</v>
      </c>
      <c r="I15" t="s">
        <v>360</v>
      </c>
      <c r="K15" s="19">
        <v>15</v>
      </c>
      <c r="M15" s="31">
        <f t="shared" si="0"/>
        <v>18750</v>
      </c>
      <c r="O15" s="19">
        <v>9</v>
      </c>
      <c r="P15" s="19">
        <f t="shared" si="1"/>
        <v>11250</v>
      </c>
      <c r="R15" s="19">
        <f t="shared" si="2"/>
        <v>9</v>
      </c>
    </row>
    <row r="16" spans="1:18" x14ac:dyDescent="0.35">
      <c r="A16">
        <v>7</v>
      </c>
      <c r="C16" s="94" t="s">
        <v>427</v>
      </c>
      <c r="E16" t="s">
        <v>579</v>
      </c>
      <c r="G16" s="24"/>
      <c r="H16" s="24">
        <v>600</v>
      </c>
      <c r="I16" t="s">
        <v>360</v>
      </c>
      <c r="K16" s="19">
        <v>25</v>
      </c>
      <c r="M16" s="31">
        <f t="shared" si="0"/>
        <v>15000</v>
      </c>
      <c r="O16" s="19">
        <v>12</v>
      </c>
      <c r="P16" s="19">
        <f t="shared" si="1"/>
        <v>7200</v>
      </c>
      <c r="R16" s="19">
        <f t="shared" si="2"/>
        <v>12</v>
      </c>
    </row>
    <row r="17" spans="1:18" x14ac:dyDescent="0.35">
      <c r="A17">
        <v>8</v>
      </c>
      <c r="C17" s="94" t="s">
        <v>567</v>
      </c>
      <c r="E17" t="s">
        <v>580</v>
      </c>
      <c r="G17" s="24"/>
      <c r="H17" s="34">
        <v>1675</v>
      </c>
      <c r="I17" t="s">
        <v>359</v>
      </c>
      <c r="K17" s="19">
        <v>25</v>
      </c>
      <c r="M17" s="31">
        <f t="shared" si="0"/>
        <v>41875</v>
      </c>
      <c r="O17" s="19">
        <v>29</v>
      </c>
      <c r="P17" s="19">
        <f t="shared" si="1"/>
        <v>48575</v>
      </c>
      <c r="R17" s="19">
        <f t="shared" si="2"/>
        <v>29</v>
      </c>
    </row>
    <row r="18" spans="1:18" x14ac:dyDescent="0.35">
      <c r="A18">
        <v>9</v>
      </c>
      <c r="C18" s="94" t="s">
        <v>568</v>
      </c>
      <c r="E18" t="s">
        <v>581</v>
      </c>
      <c r="G18" s="24"/>
      <c r="H18" s="24">
        <v>420</v>
      </c>
      <c r="I18" t="s">
        <v>607</v>
      </c>
      <c r="K18" s="19">
        <v>175</v>
      </c>
      <c r="M18" s="31">
        <f t="shared" si="0"/>
        <v>73500</v>
      </c>
      <c r="O18" s="19">
        <v>165</v>
      </c>
      <c r="P18" s="19">
        <f t="shared" si="1"/>
        <v>69300</v>
      </c>
      <c r="R18" s="19">
        <f t="shared" si="2"/>
        <v>165</v>
      </c>
    </row>
    <row r="19" spans="1:18" x14ac:dyDescent="0.35">
      <c r="A19">
        <v>10</v>
      </c>
      <c r="C19" s="94" t="s">
        <v>569</v>
      </c>
      <c r="E19" t="s">
        <v>582</v>
      </c>
      <c r="G19" s="24"/>
      <c r="H19" s="24">
        <v>505</v>
      </c>
      <c r="I19" t="s">
        <v>552</v>
      </c>
      <c r="K19" s="19">
        <v>8</v>
      </c>
      <c r="M19" s="31">
        <f t="shared" si="0"/>
        <v>4040</v>
      </c>
      <c r="O19" s="19">
        <v>6</v>
      </c>
      <c r="P19" s="19">
        <f t="shared" si="1"/>
        <v>3030</v>
      </c>
      <c r="R19" s="19">
        <f t="shared" si="2"/>
        <v>6</v>
      </c>
    </row>
    <row r="20" spans="1:18" x14ac:dyDescent="0.35">
      <c r="A20">
        <v>11</v>
      </c>
      <c r="C20" s="94" t="s">
        <v>569</v>
      </c>
      <c r="E20" t="s">
        <v>583</v>
      </c>
      <c r="G20" s="24"/>
      <c r="H20" s="24">
        <v>170</v>
      </c>
      <c r="I20" t="s">
        <v>552</v>
      </c>
      <c r="K20" s="19">
        <v>8</v>
      </c>
      <c r="M20" s="31">
        <f t="shared" si="0"/>
        <v>1360</v>
      </c>
      <c r="O20" s="19">
        <v>7</v>
      </c>
      <c r="P20" s="19">
        <f t="shared" si="1"/>
        <v>1190</v>
      </c>
      <c r="R20" s="19">
        <f t="shared" si="2"/>
        <v>7</v>
      </c>
    </row>
    <row r="21" spans="1:18" x14ac:dyDescent="0.35">
      <c r="A21">
        <v>12</v>
      </c>
      <c r="C21" s="94" t="s">
        <v>490</v>
      </c>
      <c r="E21" t="s">
        <v>584</v>
      </c>
      <c r="H21" s="24">
        <v>1</v>
      </c>
      <c r="I21" t="s">
        <v>606</v>
      </c>
      <c r="K21" s="19">
        <v>1500</v>
      </c>
      <c r="M21" s="31">
        <f t="shared" si="0"/>
        <v>1500</v>
      </c>
      <c r="O21" s="19">
        <v>5000</v>
      </c>
      <c r="P21" s="19">
        <f t="shared" si="1"/>
        <v>5000</v>
      </c>
      <c r="R21" s="19">
        <f t="shared" si="2"/>
        <v>5000</v>
      </c>
    </row>
    <row r="22" spans="1:18" x14ac:dyDescent="0.35">
      <c r="A22">
        <v>13</v>
      </c>
      <c r="C22" s="94" t="s">
        <v>491</v>
      </c>
      <c r="E22" t="s">
        <v>533</v>
      </c>
      <c r="H22" s="24">
        <v>400</v>
      </c>
      <c r="I22" t="s">
        <v>359</v>
      </c>
      <c r="K22" s="19">
        <v>5</v>
      </c>
      <c r="M22" s="31">
        <f t="shared" si="0"/>
        <v>2000</v>
      </c>
      <c r="O22" s="19">
        <v>11.5</v>
      </c>
      <c r="P22" s="19">
        <f t="shared" si="1"/>
        <v>4600</v>
      </c>
      <c r="R22" s="19">
        <f t="shared" si="2"/>
        <v>11.5</v>
      </c>
    </row>
    <row r="23" spans="1:18" x14ac:dyDescent="0.35">
      <c r="A23">
        <v>14</v>
      </c>
      <c r="C23" s="94" t="s">
        <v>429</v>
      </c>
      <c r="E23" t="s">
        <v>585</v>
      </c>
      <c r="H23" s="24">
        <v>100</v>
      </c>
      <c r="I23" t="s">
        <v>360</v>
      </c>
      <c r="K23" s="19">
        <v>25</v>
      </c>
      <c r="M23" s="31">
        <f t="shared" si="0"/>
        <v>2500</v>
      </c>
      <c r="O23" s="19">
        <v>9</v>
      </c>
      <c r="P23" s="19">
        <f t="shared" si="1"/>
        <v>900</v>
      </c>
      <c r="R23" s="19">
        <f t="shared" si="2"/>
        <v>9</v>
      </c>
    </row>
    <row r="24" spans="1:18" x14ac:dyDescent="0.35">
      <c r="A24">
        <v>15</v>
      </c>
      <c r="C24" s="94" t="s">
        <v>485</v>
      </c>
      <c r="E24" t="s">
        <v>586</v>
      </c>
      <c r="H24" s="24">
        <v>468</v>
      </c>
      <c r="I24" t="s">
        <v>355</v>
      </c>
      <c r="K24" s="19">
        <v>70</v>
      </c>
      <c r="M24" s="31">
        <f t="shared" si="0"/>
        <v>32760</v>
      </c>
      <c r="O24" s="19">
        <v>51</v>
      </c>
      <c r="P24" s="19">
        <f t="shared" si="1"/>
        <v>23868</v>
      </c>
      <c r="R24" s="19">
        <f t="shared" si="2"/>
        <v>51</v>
      </c>
    </row>
    <row r="25" spans="1:18" x14ac:dyDescent="0.35">
      <c r="A25">
        <v>16</v>
      </c>
      <c r="C25" s="94" t="s">
        <v>487</v>
      </c>
      <c r="E25" t="s">
        <v>587</v>
      </c>
      <c r="H25" s="24">
        <v>3</v>
      </c>
      <c r="I25" t="s">
        <v>355</v>
      </c>
      <c r="K25" s="19">
        <v>3500</v>
      </c>
      <c r="M25" s="31">
        <f t="shared" si="0"/>
        <v>10500</v>
      </c>
      <c r="O25" s="19">
        <v>2800</v>
      </c>
      <c r="P25" s="19">
        <f t="shared" si="1"/>
        <v>8400</v>
      </c>
      <c r="R25" s="19">
        <f t="shared" si="2"/>
        <v>2800</v>
      </c>
    </row>
    <row r="26" spans="1:18" x14ac:dyDescent="0.35">
      <c r="A26">
        <v>17</v>
      </c>
      <c r="C26" s="94" t="s">
        <v>570</v>
      </c>
      <c r="E26" t="s">
        <v>588</v>
      </c>
      <c r="H26" s="24">
        <v>2</v>
      </c>
      <c r="I26" t="s">
        <v>355</v>
      </c>
      <c r="K26" s="19">
        <v>3000</v>
      </c>
      <c r="M26" s="31">
        <f t="shared" si="0"/>
        <v>6000</v>
      </c>
      <c r="O26" s="19">
        <v>2700</v>
      </c>
      <c r="P26" s="19">
        <f t="shared" si="1"/>
        <v>5400</v>
      </c>
      <c r="R26" s="19">
        <f t="shared" si="2"/>
        <v>2700</v>
      </c>
    </row>
    <row r="27" spans="1:18" x14ac:dyDescent="0.35">
      <c r="A27">
        <v>18</v>
      </c>
      <c r="C27" s="94" t="s">
        <v>488</v>
      </c>
      <c r="E27" t="s">
        <v>589</v>
      </c>
      <c r="H27" s="24">
        <v>1</v>
      </c>
      <c r="I27" t="s">
        <v>355</v>
      </c>
      <c r="K27" s="19">
        <v>1250</v>
      </c>
      <c r="M27" s="31">
        <f t="shared" si="0"/>
        <v>1250</v>
      </c>
      <c r="O27" s="19">
        <v>1300</v>
      </c>
      <c r="P27" s="19">
        <f t="shared" si="1"/>
        <v>1300</v>
      </c>
      <c r="R27" s="19">
        <f t="shared" si="2"/>
        <v>1300</v>
      </c>
    </row>
    <row r="28" spans="1:18" x14ac:dyDescent="0.35">
      <c r="A28">
        <v>19</v>
      </c>
      <c r="C28" s="94" t="s">
        <v>571</v>
      </c>
      <c r="E28" t="s">
        <v>590</v>
      </c>
      <c r="H28" s="24">
        <v>910</v>
      </c>
      <c r="I28" t="s">
        <v>553</v>
      </c>
      <c r="K28" s="19">
        <v>10</v>
      </c>
      <c r="M28" s="31">
        <f t="shared" si="0"/>
        <v>9100</v>
      </c>
      <c r="O28" s="19">
        <v>12</v>
      </c>
      <c r="P28" s="19">
        <f t="shared" si="1"/>
        <v>10920</v>
      </c>
      <c r="R28" s="19">
        <f t="shared" si="2"/>
        <v>12</v>
      </c>
    </row>
    <row r="29" spans="1:18" x14ac:dyDescent="0.35">
      <c r="A29">
        <v>20</v>
      </c>
      <c r="C29" s="94" t="s">
        <v>572</v>
      </c>
      <c r="E29" t="s">
        <v>591</v>
      </c>
      <c r="H29" s="24">
        <v>615</v>
      </c>
      <c r="I29" t="s">
        <v>356</v>
      </c>
      <c r="K29" s="19">
        <v>3</v>
      </c>
      <c r="M29" s="31">
        <f t="shared" si="0"/>
        <v>1845</v>
      </c>
      <c r="O29" s="19">
        <v>2.25</v>
      </c>
      <c r="P29" s="19">
        <f t="shared" si="1"/>
        <v>1383.75</v>
      </c>
      <c r="R29" s="19">
        <f t="shared" si="2"/>
        <v>2.25</v>
      </c>
    </row>
    <row r="30" spans="1:18" x14ac:dyDescent="0.35">
      <c r="A30">
        <v>21</v>
      </c>
      <c r="C30" s="94">
        <v>2713</v>
      </c>
      <c r="E30" t="s">
        <v>592</v>
      </c>
      <c r="H30" s="24">
        <v>1</v>
      </c>
      <c r="I30" t="s">
        <v>355</v>
      </c>
      <c r="K30" s="19">
        <v>2500</v>
      </c>
      <c r="M30" s="31">
        <f t="shared" si="0"/>
        <v>2500</v>
      </c>
      <c r="O30" s="19">
        <v>2910</v>
      </c>
      <c r="P30" s="19">
        <f t="shared" si="1"/>
        <v>2910</v>
      </c>
      <c r="R30" s="19">
        <f t="shared" si="2"/>
        <v>2910</v>
      </c>
    </row>
    <row r="31" spans="1:18" x14ac:dyDescent="0.35">
      <c r="A31">
        <v>22</v>
      </c>
      <c r="C31" s="94">
        <v>2722</v>
      </c>
      <c r="E31" t="s">
        <v>593</v>
      </c>
      <c r="H31" s="24">
        <v>1</v>
      </c>
      <c r="I31" t="s">
        <v>355</v>
      </c>
      <c r="K31" s="19">
        <v>2500</v>
      </c>
      <c r="M31" s="31">
        <f t="shared" si="0"/>
        <v>2500</v>
      </c>
      <c r="O31" s="19">
        <v>0</v>
      </c>
      <c r="P31" s="19">
        <f t="shared" si="1"/>
        <v>0</v>
      </c>
      <c r="R31" s="19">
        <f t="shared" si="2"/>
        <v>0</v>
      </c>
    </row>
    <row r="32" spans="1:18" x14ac:dyDescent="0.35">
      <c r="A32">
        <v>23</v>
      </c>
      <c r="C32" s="94" t="s">
        <v>573</v>
      </c>
      <c r="E32" t="s">
        <v>594</v>
      </c>
      <c r="H32" s="24">
        <v>1</v>
      </c>
      <c r="I32" t="s">
        <v>355</v>
      </c>
      <c r="K32" s="19">
        <v>5000</v>
      </c>
      <c r="M32" s="31">
        <f t="shared" si="0"/>
        <v>5000</v>
      </c>
      <c r="O32" s="19">
        <v>16700</v>
      </c>
      <c r="P32" s="19">
        <f t="shared" si="1"/>
        <v>16700</v>
      </c>
      <c r="R32" s="19">
        <f t="shared" si="2"/>
        <v>16700</v>
      </c>
    </row>
    <row r="33" spans="1:18" x14ac:dyDescent="0.35">
      <c r="A33">
        <v>24</v>
      </c>
      <c r="C33" s="94" t="s">
        <v>573</v>
      </c>
      <c r="E33" t="s">
        <v>595</v>
      </c>
      <c r="H33" s="24">
        <v>1</v>
      </c>
      <c r="I33" t="s">
        <v>355</v>
      </c>
      <c r="K33" s="19">
        <v>5000</v>
      </c>
      <c r="M33" s="31">
        <f t="shared" si="0"/>
        <v>5000</v>
      </c>
      <c r="O33" s="19">
        <v>660</v>
      </c>
      <c r="P33" s="19">
        <f t="shared" si="1"/>
        <v>660</v>
      </c>
      <c r="R33" s="19">
        <f t="shared" si="2"/>
        <v>660</v>
      </c>
    </row>
    <row r="34" spans="1:18" x14ac:dyDescent="0.35">
      <c r="A34">
        <v>25</v>
      </c>
      <c r="C34" s="94" t="s">
        <v>573</v>
      </c>
      <c r="E34" t="s">
        <v>596</v>
      </c>
      <c r="H34">
        <v>15</v>
      </c>
      <c r="I34" t="s">
        <v>357</v>
      </c>
      <c r="K34" s="19">
        <v>900</v>
      </c>
      <c r="M34" s="31">
        <f t="shared" si="0"/>
        <v>13500</v>
      </c>
      <c r="O34" s="19">
        <v>75</v>
      </c>
      <c r="P34" s="19">
        <f t="shared" si="1"/>
        <v>1125</v>
      </c>
      <c r="R34" s="19">
        <f t="shared" si="2"/>
        <v>75</v>
      </c>
    </row>
    <row r="35" spans="1:18" x14ac:dyDescent="0.35">
      <c r="A35">
        <v>26</v>
      </c>
      <c r="C35" s="94" t="s">
        <v>573</v>
      </c>
      <c r="E35" t="s">
        <v>597</v>
      </c>
      <c r="H35" s="24">
        <v>1</v>
      </c>
      <c r="I35" t="s">
        <v>355</v>
      </c>
      <c r="K35" s="19">
        <v>535745</v>
      </c>
      <c r="M35" s="31">
        <f>H35*K35</f>
        <v>535745</v>
      </c>
      <c r="O35" s="19">
        <v>896000</v>
      </c>
      <c r="P35" s="19">
        <f t="shared" si="1"/>
        <v>896000</v>
      </c>
      <c r="R35" s="19">
        <f t="shared" si="2"/>
        <v>896000</v>
      </c>
    </row>
    <row r="36" spans="1:18" s="12" customFormat="1" x14ac:dyDescent="0.35">
      <c r="A36" s="96" t="s">
        <v>361</v>
      </c>
      <c r="C36" s="88"/>
      <c r="M36" s="47">
        <f>SUM(M10:M35)</f>
        <v>823775</v>
      </c>
      <c r="O36" s="47"/>
      <c r="P36" s="47">
        <f>SUM(P10:P35)</f>
        <v>1170501.75</v>
      </c>
    </row>
    <row r="37" spans="1:18" x14ac:dyDescent="0.35">
      <c r="M37" s="19"/>
      <c r="O37" s="19"/>
      <c r="P37" s="19"/>
    </row>
    <row r="38" spans="1:18" x14ac:dyDescent="0.35">
      <c r="A38" s="22" t="s">
        <v>560</v>
      </c>
      <c r="B38" s="22"/>
      <c r="C38" s="102"/>
    </row>
    <row r="39" spans="1:18" x14ac:dyDescent="0.35">
      <c r="G39" s="61"/>
      <c r="H39" s="61"/>
      <c r="K39" t="s">
        <v>405</v>
      </c>
      <c r="O39" t="s">
        <v>558</v>
      </c>
    </row>
    <row r="40" spans="1:18" ht="15.5" x14ac:dyDescent="0.35">
      <c r="A40" s="36" t="s">
        <v>471</v>
      </c>
      <c r="C40" s="94" t="s">
        <v>557</v>
      </c>
      <c r="E40" s="10" t="s">
        <v>328</v>
      </c>
      <c r="F40" s="10"/>
      <c r="G40" s="61"/>
      <c r="H40" s="61" t="s">
        <v>329</v>
      </c>
      <c r="I40" s="189" t="s">
        <v>33</v>
      </c>
      <c r="J40" s="189"/>
      <c r="K40" s="189" t="s">
        <v>39</v>
      </c>
      <c r="L40" s="189"/>
      <c r="M40" s="189" t="s">
        <v>40</v>
      </c>
      <c r="N40" s="189"/>
      <c r="O40" s="25" t="s">
        <v>39</v>
      </c>
      <c r="P40" t="s">
        <v>40</v>
      </c>
      <c r="R40" t="s">
        <v>610</v>
      </c>
    </row>
    <row r="41" spans="1:18" x14ac:dyDescent="0.35">
      <c r="A41">
        <v>6</v>
      </c>
      <c r="C41" s="94" t="s">
        <v>426</v>
      </c>
      <c r="E41" t="s">
        <v>452</v>
      </c>
      <c r="H41">
        <v>1</v>
      </c>
      <c r="I41" t="s">
        <v>360</v>
      </c>
      <c r="K41" s="19">
        <v>15</v>
      </c>
      <c r="M41" s="19">
        <f>H41*K41</f>
        <v>15</v>
      </c>
      <c r="O41" s="19">
        <v>9</v>
      </c>
      <c r="P41" s="19">
        <f>H41*O41</f>
        <v>9</v>
      </c>
      <c r="R41" s="19">
        <f>AVERAGE(O41)</f>
        <v>9</v>
      </c>
    </row>
    <row r="42" spans="1:18" x14ac:dyDescent="0.35">
      <c r="A42">
        <v>7</v>
      </c>
      <c r="C42" s="94" t="s">
        <v>427</v>
      </c>
      <c r="E42" t="s">
        <v>598</v>
      </c>
      <c r="H42">
        <v>1</v>
      </c>
      <c r="I42" t="s">
        <v>360</v>
      </c>
      <c r="K42" s="19">
        <v>25</v>
      </c>
      <c r="M42" s="19">
        <f t="shared" ref="M42:M48" si="3">H42*K42</f>
        <v>25</v>
      </c>
      <c r="O42" s="19">
        <v>12</v>
      </c>
      <c r="P42" s="19">
        <f t="shared" ref="P42:P48" si="4">H42*O42</f>
        <v>12</v>
      </c>
      <c r="R42" s="19">
        <f t="shared" ref="R42:R48" si="5">AVERAGE(O42)</f>
        <v>12</v>
      </c>
    </row>
    <row r="43" spans="1:18" x14ac:dyDescent="0.35">
      <c r="A43">
        <v>8</v>
      </c>
      <c r="C43" s="94" t="s">
        <v>567</v>
      </c>
      <c r="E43" t="s">
        <v>599</v>
      </c>
      <c r="H43">
        <v>370</v>
      </c>
      <c r="I43" t="s">
        <v>359</v>
      </c>
      <c r="K43" s="19">
        <v>25</v>
      </c>
      <c r="M43" s="19">
        <f t="shared" si="3"/>
        <v>9250</v>
      </c>
      <c r="O43" s="19">
        <v>29</v>
      </c>
      <c r="P43" s="19">
        <f t="shared" si="4"/>
        <v>10730</v>
      </c>
      <c r="R43" s="19">
        <f t="shared" si="5"/>
        <v>29</v>
      </c>
    </row>
    <row r="44" spans="1:18" x14ac:dyDescent="0.35">
      <c r="A44">
        <v>9</v>
      </c>
      <c r="C44" s="94" t="s">
        <v>568</v>
      </c>
      <c r="E44" t="s">
        <v>600</v>
      </c>
      <c r="H44">
        <v>90</v>
      </c>
      <c r="I44" t="s">
        <v>607</v>
      </c>
      <c r="K44" s="19">
        <v>175</v>
      </c>
      <c r="M44" s="19">
        <f t="shared" si="3"/>
        <v>15750</v>
      </c>
      <c r="O44" s="19">
        <v>165</v>
      </c>
      <c r="P44" s="19">
        <f t="shared" si="4"/>
        <v>14850</v>
      </c>
      <c r="R44" s="19">
        <f t="shared" si="5"/>
        <v>165</v>
      </c>
    </row>
    <row r="45" spans="1:18" x14ac:dyDescent="0.35">
      <c r="A45">
        <v>10</v>
      </c>
      <c r="C45" s="94" t="s">
        <v>569</v>
      </c>
      <c r="E45" t="s">
        <v>601</v>
      </c>
      <c r="H45">
        <v>110</v>
      </c>
      <c r="I45" t="s">
        <v>552</v>
      </c>
      <c r="K45" s="19">
        <v>8</v>
      </c>
      <c r="M45" s="19">
        <f t="shared" si="3"/>
        <v>880</v>
      </c>
      <c r="O45" s="19">
        <v>6</v>
      </c>
      <c r="P45" s="19">
        <f t="shared" si="4"/>
        <v>660</v>
      </c>
      <c r="R45" s="19">
        <f t="shared" si="5"/>
        <v>6</v>
      </c>
    </row>
    <row r="46" spans="1:18" x14ac:dyDescent="0.35">
      <c r="A46">
        <v>11</v>
      </c>
      <c r="C46" s="94" t="s">
        <v>569</v>
      </c>
      <c r="E46" t="s">
        <v>602</v>
      </c>
      <c r="H46">
        <v>40</v>
      </c>
      <c r="I46" t="s">
        <v>552</v>
      </c>
      <c r="K46" s="19">
        <v>8</v>
      </c>
      <c r="M46" s="19">
        <f t="shared" si="3"/>
        <v>320</v>
      </c>
      <c r="O46" s="19">
        <v>7</v>
      </c>
      <c r="P46" s="19">
        <f t="shared" si="4"/>
        <v>280</v>
      </c>
      <c r="R46" s="19">
        <f t="shared" si="5"/>
        <v>7</v>
      </c>
    </row>
    <row r="47" spans="1:18" x14ac:dyDescent="0.35">
      <c r="A47">
        <v>22</v>
      </c>
      <c r="C47" s="94" t="s">
        <v>572</v>
      </c>
      <c r="E47" t="s">
        <v>603</v>
      </c>
      <c r="H47">
        <v>90</v>
      </c>
      <c r="I47" t="s">
        <v>356</v>
      </c>
      <c r="K47" s="19">
        <v>3</v>
      </c>
      <c r="M47" s="19">
        <f t="shared" si="3"/>
        <v>270</v>
      </c>
      <c r="O47" s="19">
        <v>2.25</v>
      </c>
      <c r="P47" s="19">
        <f t="shared" si="4"/>
        <v>202.5</v>
      </c>
      <c r="R47" s="19">
        <f t="shared" si="5"/>
        <v>2.25</v>
      </c>
    </row>
    <row r="48" spans="1:18" x14ac:dyDescent="0.35">
      <c r="A48">
        <v>23</v>
      </c>
      <c r="C48" s="94" t="s">
        <v>573</v>
      </c>
      <c r="E48" t="s">
        <v>604</v>
      </c>
      <c r="H48">
        <v>6</v>
      </c>
      <c r="I48" t="s">
        <v>357</v>
      </c>
      <c r="K48" s="19">
        <v>900</v>
      </c>
      <c r="M48" s="19">
        <f t="shared" si="3"/>
        <v>5400</v>
      </c>
      <c r="O48" s="19">
        <v>75</v>
      </c>
      <c r="P48" s="19">
        <f t="shared" si="4"/>
        <v>450</v>
      </c>
      <c r="R48" s="19">
        <f t="shared" si="5"/>
        <v>75</v>
      </c>
    </row>
    <row r="49" spans="1:18" s="12" customFormat="1" x14ac:dyDescent="0.35">
      <c r="A49" s="12" t="s">
        <v>361</v>
      </c>
      <c r="C49" s="88"/>
      <c r="M49" s="47">
        <f>SUM(M41:M48)</f>
        <v>31910</v>
      </c>
      <c r="O49" s="47"/>
      <c r="P49" s="47">
        <f>SUM(P41:P48)</f>
        <v>27193.5</v>
      </c>
    </row>
    <row r="50" spans="1:18" x14ac:dyDescent="0.35">
      <c r="M50" s="19"/>
      <c r="O50" s="19"/>
      <c r="P50" s="19"/>
    </row>
    <row r="51" spans="1:18" x14ac:dyDescent="0.35">
      <c r="A51" s="22" t="s">
        <v>561</v>
      </c>
      <c r="B51" s="22"/>
      <c r="C51" s="102"/>
    </row>
    <row r="52" spans="1:18" x14ac:dyDescent="0.35">
      <c r="G52" s="61"/>
      <c r="H52" s="61"/>
      <c r="K52" t="s">
        <v>405</v>
      </c>
      <c r="O52" t="s">
        <v>558</v>
      </c>
    </row>
    <row r="53" spans="1:18" ht="15.5" x14ac:dyDescent="0.35">
      <c r="A53" s="36" t="s">
        <v>471</v>
      </c>
      <c r="C53" s="94" t="s">
        <v>557</v>
      </c>
      <c r="E53" s="10" t="s">
        <v>328</v>
      </c>
      <c r="F53" s="10"/>
      <c r="G53" s="61"/>
      <c r="H53" s="61" t="s">
        <v>329</v>
      </c>
      <c r="I53" s="189" t="s">
        <v>33</v>
      </c>
      <c r="J53" s="189"/>
      <c r="K53" s="189" t="s">
        <v>39</v>
      </c>
      <c r="L53" s="189"/>
      <c r="M53" s="189" t="s">
        <v>40</v>
      </c>
      <c r="N53" s="189"/>
      <c r="O53" s="25" t="s">
        <v>39</v>
      </c>
      <c r="P53" t="s">
        <v>40</v>
      </c>
      <c r="R53" t="s">
        <v>610</v>
      </c>
    </row>
    <row r="54" spans="1:18" x14ac:dyDescent="0.35">
      <c r="A54">
        <v>1</v>
      </c>
      <c r="C54" s="94" t="s">
        <v>573</v>
      </c>
      <c r="E54" t="s">
        <v>605</v>
      </c>
      <c r="H54">
        <v>1</v>
      </c>
      <c r="I54" t="s">
        <v>355</v>
      </c>
      <c r="K54" s="21" t="s">
        <v>608</v>
      </c>
      <c r="M54" s="21" t="s">
        <v>608</v>
      </c>
      <c r="O54" s="19">
        <v>34165</v>
      </c>
      <c r="P54" s="19">
        <f>H54*O54</f>
        <v>34165</v>
      </c>
      <c r="R54" s="19">
        <v>32082.5</v>
      </c>
    </row>
    <row r="57" spans="1:18" s="12" customFormat="1" x14ac:dyDescent="0.35">
      <c r="A57" s="12" t="s">
        <v>1019</v>
      </c>
      <c r="C57" s="88"/>
      <c r="K57" s="47"/>
      <c r="M57" s="105" t="s">
        <v>609</v>
      </c>
      <c r="N57" s="106"/>
      <c r="P57" s="47">
        <f>SUM(P54,P49,P36)</f>
        <v>1231860.25</v>
      </c>
    </row>
  </sheetData>
  <mergeCells count="9">
    <mergeCell ref="I53:J53"/>
    <mergeCell ref="K53:L53"/>
    <mergeCell ref="M53:N53"/>
    <mergeCell ref="I9:J9"/>
    <mergeCell ref="K9:L9"/>
    <mergeCell ref="M9:N9"/>
    <mergeCell ref="I40:J40"/>
    <mergeCell ref="K40:L40"/>
    <mergeCell ref="M40:N40"/>
  </mergeCell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IT</vt:lpstr>
      <vt:lpstr>DATA</vt:lpstr>
      <vt:lpstr>Index</vt:lpstr>
      <vt:lpstr>M04</vt:lpstr>
      <vt:lpstr>6A4</vt:lpstr>
      <vt:lpstr>XNX</vt:lpstr>
      <vt:lpstr>M29</vt:lpstr>
      <vt:lpstr>MBT</vt:lpstr>
      <vt:lpstr>MKL</vt:lpstr>
      <vt:lpstr>MQY</vt:lpstr>
      <vt:lpstr>TRI</vt:lpstr>
      <vt:lpstr>TRI (2)</vt:lpstr>
      <vt:lpstr>THA</vt:lpstr>
      <vt:lpstr>UCY</vt:lpstr>
      <vt:lpstr>XNX(2)</vt:lpstr>
      <vt:lpstr>PVE</vt:lpstr>
      <vt:lpstr>RNC</vt:lpstr>
      <vt:lpstr>PHT(1)</vt:lpstr>
      <vt:lpstr>GZS</vt:lpstr>
      <vt:lpstr>PHT(2)</vt:lpstr>
      <vt:lpstr>MNV</vt:lpstr>
      <vt:lpstr>M02</vt:lpstr>
      <vt:lpstr>JAU</vt:lpstr>
      <vt:lpstr>THA(2)</vt:lpstr>
      <vt:lpstr>MLK(2)</vt:lpstr>
      <vt:lpstr>MOR</vt:lpstr>
      <vt:lpstr>SRB</vt:lpstr>
      <vt:lpstr>FGU</vt:lpstr>
      <vt:lpstr>SCX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Elijah Kidd</dc:creator>
  <cp:lastModifiedBy>Jennifer Johns</cp:lastModifiedBy>
  <dcterms:created xsi:type="dcterms:W3CDTF">2021-06-14T18:19:38Z</dcterms:created>
  <dcterms:modified xsi:type="dcterms:W3CDTF">2022-11-30T14:30:17Z</dcterms:modified>
</cp:coreProperties>
</file>