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Systems Management\CPO Website Administration\TN.gov\ITB Updates\32110-13286\"/>
    </mc:Choice>
  </mc:AlternateContent>
  <xr:revisionPtr revIDLastSave="0" documentId="8_{E10E1279-B3FB-4212-910B-427E66A044CD}" xr6:coauthVersionLast="47" xr6:coauthVersionMax="47" xr10:uidLastSave="{00000000-0000-0000-0000-000000000000}"/>
  <bookViews>
    <workbookView xWindow="-120" yWindow="-120" windowWidth="20730" windowHeight="11160" xr2:uid="{D2D779FC-F34D-4EA1-9612-6D9577C5BBF1}"/>
  </bookViews>
  <sheets>
    <sheet name="Instructions" sheetId="1" r:id="rId1"/>
    <sheet name="Region 1" sheetId="2" r:id="rId2"/>
    <sheet name="Region 2" sheetId="3" r:id="rId3"/>
    <sheet name="Region 3" sheetId="4" r:id="rId4"/>
    <sheet name="Region 4" sheetId="5" r:id="rId5"/>
    <sheet name="Catalog"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4" i="5" l="1"/>
  <c r="O3" i="5"/>
  <c r="O4" i="5"/>
  <c r="O5" i="5"/>
  <c r="O6" i="5"/>
  <c r="O7" i="5"/>
  <c r="O8" i="5"/>
  <c r="O9" i="5"/>
  <c r="O10" i="5"/>
  <c r="O11" i="5"/>
  <c r="O12" i="5"/>
  <c r="O13" i="5"/>
  <c r="O14" i="5"/>
  <c r="O15" i="5"/>
  <c r="O16" i="5"/>
  <c r="O17" i="5"/>
  <c r="O18" i="5"/>
  <c r="O19" i="5"/>
  <c r="O20" i="5"/>
  <c r="O21" i="5"/>
  <c r="O22" i="5"/>
  <c r="O23" i="5"/>
  <c r="O24" i="5"/>
  <c r="O25" i="5"/>
  <c r="O26" i="5"/>
  <c r="O27" i="5"/>
  <c r="O2" i="5"/>
  <c r="P8" i="4"/>
  <c r="P16" i="4"/>
  <c r="P21" i="4"/>
  <c r="P24" i="4"/>
  <c r="O3" i="4"/>
  <c r="O4" i="4"/>
  <c r="O5" i="4"/>
  <c r="O6" i="4"/>
  <c r="O7" i="4"/>
  <c r="O8" i="4"/>
  <c r="O9" i="4"/>
  <c r="O10" i="4"/>
  <c r="O11" i="4"/>
  <c r="O12" i="4"/>
  <c r="O13" i="4"/>
  <c r="O14" i="4"/>
  <c r="O15" i="4"/>
  <c r="O16" i="4"/>
  <c r="O17" i="4"/>
  <c r="O18" i="4"/>
  <c r="O19" i="4"/>
  <c r="O20" i="4"/>
  <c r="O21" i="4"/>
  <c r="O22" i="4"/>
  <c r="O23" i="4"/>
  <c r="O24" i="4"/>
  <c r="O25" i="4"/>
  <c r="O26" i="4"/>
  <c r="O27" i="4"/>
  <c r="O2" i="4"/>
  <c r="O3" i="3"/>
  <c r="O4" i="3"/>
  <c r="O5" i="3"/>
  <c r="O6" i="3"/>
  <c r="O7" i="3"/>
  <c r="O8" i="3"/>
  <c r="O9" i="3"/>
  <c r="O10" i="3"/>
  <c r="O11" i="3"/>
  <c r="O12" i="3"/>
  <c r="O13" i="3"/>
  <c r="O14" i="3"/>
  <c r="O15" i="3"/>
  <c r="O16" i="3"/>
  <c r="O17" i="3"/>
  <c r="O18" i="3"/>
  <c r="O19" i="3"/>
  <c r="O20" i="3"/>
  <c r="O21" i="3"/>
  <c r="O22" i="3"/>
  <c r="O23" i="3"/>
  <c r="O24" i="3"/>
  <c r="O25" i="3"/>
  <c r="O26" i="3"/>
  <c r="O27" i="3"/>
  <c r="O2" i="3"/>
  <c r="P3" i="2"/>
  <c r="P4" i="2"/>
  <c r="P5" i="2"/>
  <c r="P6" i="2"/>
  <c r="P7" i="2"/>
  <c r="P8" i="2"/>
  <c r="P9" i="2"/>
  <c r="P10" i="2"/>
  <c r="P11" i="2"/>
  <c r="P12" i="2"/>
  <c r="P13" i="2"/>
  <c r="P14" i="2"/>
  <c r="P15" i="2"/>
  <c r="P16" i="2"/>
  <c r="P17" i="2"/>
  <c r="P18" i="2"/>
  <c r="P19" i="2"/>
  <c r="P20" i="2"/>
  <c r="P21" i="2"/>
  <c r="P22" i="2"/>
  <c r="P23" i="2"/>
  <c r="P24" i="2"/>
  <c r="P25" i="2"/>
  <c r="P26" i="2"/>
  <c r="P27" i="2"/>
  <c r="O3" i="2"/>
  <c r="O4" i="2"/>
  <c r="O5" i="2"/>
  <c r="O6" i="2"/>
  <c r="O7" i="2"/>
  <c r="O8" i="2"/>
  <c r="O9" i="2"/>
  <c r="O10" i="2"/>
  <c r="O11" i="2"/>
  <c r="O12" i="2"/>
  <c r="O13" i="2"/>
  <c r="O14" i="2"/>
  <c r="O15" i="2"/>
  <c r="O16" i="2"/>
  <c r="O17" i="2"/>
  <c r="O18" i="2"/>
  <c r="O19" i="2"/>
  <c r="O20" i="2"/>
  <c r="O21" i="2"/>
  <c r="O22" i="2"/>
  <c r="O23" i="2"/>
  <c r="O24" i="2"/>
  <c r="O25" i="2"/>
  <c r="O26" i="2"/>
  <c r="O27" i="2"/>
  <c r="O2" i="2"/>
  <c r="P2" i="5"/>
  <c r="P2" i="4"/>
  <c r="P2" i="3"/>
  <c r="P2" i="2"/>
  <c r="E27" i="5"/>
  <c r="P27" i="5" s="1"/>
  <c r="E26" i="5"/>
  <c r="P26" i="5" s="1"/>
  <c r="E25" i="5"/>
  <c r="P25" i="5" s="1"/>
  <c r="E24" i="5"/>
  <c r="E23" i="5"/>
  <c r="P23" i="5" s="1"/>
  <c r="E22" i="5"/>
  <c r="P22" i="5" s="1"/>
  <c r="E21" i="5"/>
  <c r="P21" i="5" s="1"/>
  <c r="E20" i="5"/>
  <c r="P20" i="5" s="1"/>
  <c r="E19" i="5"/>
  <c r="P19" i="5" s="1"/>
  <c r="E18" i="5"/>
  <c r="P18" i="5" s="1"/>
  <c r="E17" i="5"/>
  <c r="P17" i="5" s="1"/>
  <c r="E16" i="5"/>
  <c r="P16" i="5" s="1"/>
  <c r="E15" i="5"/>
  <c r="P15" i="5" s="1"/>
  <c r="E14" i="5"/>
  <c r="P14" i="5" s="1"/>
  <c r="E13" i="5"/>
  <c r="P13" i="5" s="1"/>
  <c r="E12" i="5"/>
  <c r="P12" i="5" s="1"/>
  <c r="E11" i="5"/>
  <c r="P11" i="5" s="1"/>
  <c r="E10" i="5"/>
  <c r="P10" i="5" s="1"/>
  <c r="E9" i="5"/>
  <c r="P9" i="5" s="1"/>
  <c r="E8" i="5"/>
  <c r="P8" i="5" s="1"/>
  <c r="E7" i="5"/>
  <c r="P7" i="5" s="1"/>
  <c r="E6" i="5"/>
  <c r="P6" i="5" s="1"/>
  <c r="E5" i="5"/>
  <c r="P5" i="5" s="1"/>
  <c r="E4" i="5"/>
  <c r="P4" i="5" s="1"/>
  <c r="E3" i="5"/>
  <c r="P3" i="5" s="1"/>
  <c r="E27" i="4"/>
  <c r="P27" i="4" s="1"/>
  <c r="E26" i="4"/>
  <c r="P26" i="4" s="1"/>
  <c r="E25" i="4"/>
  <c r="P25" i="4" s="1"/>
  <c r="E24" i="4"/>
  <c r="E23" i="4"/>
  <c r="P23" i="4" s="1"/>
  <c r="E22" i="4"/>
  <c r="P22" i="4" s="1"/>
  <c r="E21" i="4"/>
  <c r="E20" i="4"/>
  <c r="P20" i="4" s="1"/>
  <c r="E19" i="4"/>
  <c r="P19" i="4" s="1"/>
  <c r="E18" i="4"/>
  <c r="P18" i="4" s="1"/>
  <c r="E17" i="4"/>
  <c r="P17" i="4" s="1"/>
  <c r="E16" i="4"/>
  <c r="E15" i="4"/>
  <c r="P15" i="4" s="1"/>
  <c r="E14" i="4"/>
  <c r="P14" i="4" s="1"/>
  <c r="E13" i="4"/>
  <c r="P13" i="4" s="1"/>
  <c r="E12" i="4"/>
  <c r="P12" i="4" s="1"/>
  <c r="E11" i="4"/>
  <c r="P11" i="4" s="1"/>
  <c r="E10" i="4"/>
  <c r="P10" i="4" s="1"/>
  <c r="E9" i="4"/>
  <c r="P9" i="4" s="1"/>
  <c r="E8" i="4"/>
  <c r="E7" i="4"/>
  <c r="P7" i="4" s="1"/>
  <c r="E6" i="4"/>
  <c r="P6" i="4" s="1"/>
  <c r="E5" i="4"/>
  <c r="P5" i="4" s="1"/>
  <c r="E4" i="4"/>
  <c r="P4" i="4" s="1"/>
  <c r="E3" i="4"/>
  <c r="P3" i="4" s="1"/>
  <c r="E27" i="3"/>
  <c r="P27" i="3" s="1"/>
  <c r="E26" i="3"/>
  <c r="P26" i="3" s="1"/>
  <c r="E25" i="3"/>
  <c r="P25" i="3" s="1"/>
  <c r="E24" i="3"/>
  <c r="P24" i="3" s="1"/>
  <c r="E23" i="3"/>
  <c r="P23" i="3" s="1"/>
  <c r="E22" i="3"/>
  <c r="P22" i="3" s="1"/>
  <c r="E21" i="3"/>
  <c r="P21" i="3" s="1"/>
  <c r="E20" i="3"/>
  <c r="P20" i="3" s="1"/>
  <c r="E19" i="3"/>
  <c r="P19" i="3" s="1"/>
  <c r="E18" i="3"/>
  <c r="P18" i="3" s="1"/>
  <c r="E17" i="3"/>
  <c r="P17" i="3" s="1"/>
  <c r="E16" i="3"/>
  <c r="P16" i="3" s="1"/>
  <c r="E15" i="3"/>
  <c r="P15" i="3" s="1"/>
  <c r="E14" i="3"/>
  <c r="P14" i="3" s="1"/>
  <c r="E13" i="3"/>
  <c r="P13" i="3" s="1"/>
  <c r="E12" i="3"/>
  <c r="P12" i="3" s="1"/>
  <c r="E11" i="3"/>
  <c r="P11" i="3" s="1"/>
  <c r="E10" i="3"/>
  <c r="P10" i="3" s="1"/>
  <c r="E9" i="3"/>
  <c r="P9" i="3" s="1"/>
  <c r="E8" i="3"/>
  <c r="P8" i="3" s="1"/>
  <c r="E7" i="3"/>
  <c r="P7" i="3" s="1"/>
  <c r="E6" i="3"/>
  <c r="P6" i="3" s="1"/>
  <c r="E5" i="3"/>
  <c r="P5" i="3" s="1"/>
  <c r="E4" i="3"/>
  <c r="P4" i="3" s="1"/>
  <c r="E3" i="3"/>
  <c r="P3" i="3" s="1"/>
  <c r="E26" i="2"/>
  <c r="E27" i="2"/>
  <c r="E25" i="2"/>
  <c r="E24" i="2"/>
  <c r="E23" i="2"/>
  <c r="E22" i="2"/>
  <c r="E21" i="2"/>
  <c r="E20" i="2"/>
  <c r="E19" i="2"/>
  <c r="E18" i="2"/>
  <c r="E17" i="2"/>
  <c r="E16" i="2"/>
  <c r="E15" i="2"/>
  <c r="E14" i="2"/>
  <c r="E13" i="2"/>
  <c r="E12" i="2"/>
  <c r="E11" i="2"/>
  <c r="E10" i="2"/>
  <c r="E9" i="2"/>
  <c r="E8" i="2"/>
  <c r="E7" i="2"/>
  <c r="E6" i="2"/>
  <c r="E5" i="2"/>
  <c r="E4" i="2"/>
  <c r="E3" i="2"/>
  <c r="P29" i="4" l="1"/>
  <c r="P29" i="3"/>
  <c r="P30" i="2"/>
  <c r="P29" i="5"/>
</calcChain>
</file>

<file path=xl/sharedStrings.xml><?xml version="1.0" encoding="utf-8"?>
<sst xmlns="http://schemas.openxmlformats.org/spreadsheetml/2006/main" count="230" uniqueCount="83">
  <si>
    <t>1.</t>
  </si>
  <si>
    <t>Instructions</t>
  </si>
  <si>
    <t>2.</t>
  </si>
  <si>
    <t>Evaluation</t>
  </si>
  <si>
    <t>3.</t>
  </si>
  <si>
    <t>Company Information</t>
  </si>
  <si>
    <t>Please provide the following basic information about your company:</t>
  </si>
  <si>
    <t>Company Name</t>
  </si>
  <si>
    <t>Headquarters Address</t>
  </si>
  <si>
    <t>Regional Address</t>
  </si>
  <si>
    <t>Provide the following information regarding the main contact completing this bid:</t>
  </si>
  <si>
    <t>Primary contact</t>
  </si>
  <si>
    <t>Additional Contact
(If any)</t>
  </si>
  <si>
    <t>Contact Name</t>
  </si>
  <si>
    <t>Contact Title</t>
  </si>
  <si>
    <t>Office Telephone Number</t>
  </si>
  <si>
    <t>Mobile Phone Number (Optional)</t>
  </si>
  <si>
    <t>Email</t>
  </si>
  <si>
    <t xml:space="preserve">Food Catalog Categories                             </t>
  </si>
  <si>
    <t>Enter % Discounts</t>
  </si>
  <si>
    <t>Frozen Foods Excluding Entrée's Excluding Desserts</t>
  </si>
  <si>
    <t>Frozen Entrée's</t>
  </si>
  <si>
    <t>Desserts</t>
  </si>
  <si>
    <t>Dry Foods</t>
  </si>
  <si>
    <t>Produce</t>
  </si>
  <si>
    <t>Fresh Meats</t>
  </si>
  <si>
    <t>Fresh Eggs</t>
  </si>
  <si>
    <t>Beverages</t>
  </si>
  <si>
    <t xml:space="preserve">The State intends to award a contract to the lowest responsive and responsible Respondent in each region. (See Attachment A – purchasing regions and counties of Tennessee). Bidders awarded a contract may win awards in more than one region. An award shall be made to the responsive and responsible Respondent per region considering the following:
Ability to Perform
Conformity to Specifications
Compliance with Bid Factors
Lowest Cost
</t>
  </si>
  <si>
    <t>1.9. Single Award – Per Respondent Per Region</t>
  </si>
  <si>
    <t>Projected Annual Case Quantities</t>
  </si>
  <si>
    <t xml:space="preserve">Item Description </t>
  </si>
  <si>
    <t>Edison ID</t>
  </si>
  <si>
    <t>Line</t>
  </si>
  <si>
    <t>Water, Purified, Plastic Bottle, Twist, 24 Bottles Per Case, 16.90 Fl Oz Per Bottle</t>
  </si>
  <si>
    <t>Orange Juice, Shelf-Stable, 100% Juice, 32 Fl Oz Per Bottle, 12 Bottles Per Case</t>
  </si>
  <si>
    <t>Orange Juice, Frozen, Cup, 100% Juice, Single-Serve, 4 Fl Oz Per Cup, 72 Cups Per Case</t>
  </si>
  <si>
    <t>Apple Juice, Shelf-Stable, 100% Juice, 46 Fl Oz Per Bottle, 12 Bottles Per Case</t>
  </si>
  <si>
    <t>Apple Juice, Frozen, Cup, 100% Juice, Single-Serve, 4 Fl Oz Per Cup, 72 Cups Per Case</t>
  </si>
  <si>
    <t>Pineapple Juice, Shelf-Stable, 100% Juice, 32 Fl Oz Per Bottle, 12 Bottles Per Case</t>
  </si>
  <si>
    <t>Grape Juice, Frozen, 100% Juice, Single-Serve, 4 Fl Oz Per Cup, 70 Cups Per Case</t>
  </si>
  <si>
    <t>Juice, Cranberry Cocktail, Sweetened, Must contain no more than ten percent (10%) juice, Vitamin C added, Grade A Packed, 46 Fl Oz Per Carton, 12 Cartons Per Case</t>
  </si>
  <si>
    <t>Sweetner, 9.7 Oz Per Bag, 8 Bags Per Case</t>
  </si>
  <si>
    <t>Ground Beef Patties, 75% Lean, 4 Oz Per Patty, 60 Patties Per Case, IQF</t>
  </si>
  <si>
    <t>Dinner Rolls, Whole Grain Wheat, Sweet Yeast, Frozen, 1.5 Oz Per Roll, 18 Rolls Per Bag, 4 Bags Per Case</t>
  </si>
  <si>
    <t>Syrup, Low-Calorie Sugar-Free, Cup, 1 Oz Per Cup, 100 Cups Per Case</t>
  </si>
  <si>
    <t>French Fries, 1/2 Inch Long, Crinkle Cut, Bakeable, Frozen, 5 Lb Bag, 6 Bags Per Case</t>
  </si>
  <si>
    <t>Chicken Nuggets, Breast Meat, 0.69 Oz Per Nugget, 5.18 Lb Per Bag, 2 Bags Per Case</t>
  </si>
  <si>
    <t>Scrambled Mix Liquid Eggs, Pasteurized, Boil-in-Bag, Frozen, 5 Lb Bag, 6 Bags Per Case</t>
  </si>
  <si>
    <t>Syrup, Maple-Flavored, Cup, 1.5 Oz Per Cup, 200 Cups Per Case</t>
  </si>
  <si>
    <t>Ham &amp; Cheese Stuffed Sandwiches, Frozen, Individually Wrapped, 4 Oz Per Sandwich, 24 Sandwiches Per Case</t>
  </si>
  <si>
    <t>Breakfast Sausage, Pork, Patties, Cooked, IQF, 1 Oz Per Patty, 160 Patties Per Case</t>
  </si>
  <si>
    <t>Chicken Patties, Breast, Grilled, Fillet, Cooked, Frozen, 3.1 Oz Per Patty, 100 Patties Per Case</t>
  </si>
  <si>
    <t>Applesauce, Choice, #10 Can, 108 Oz Per Can, 6 Cans Per Case</t>
  </si>
  <si>
    <t>Bar, Cereal, Nutri-Grain, Apple Cinnamon, Individually Wrapped, 1.55 Oz Per Bar, 6 Bars Per Box, 16 Boxes Per Case, 96 Bars Per Case</t>
  </si>
  <si>
    <t>Bar, Cereal, Nutri-Grain, Blueberry, Individually Wrapped, 1.55 Oz Per Bar, 6 Bars Per Box, 16 Boxes Per Case, 96 Bars Per Case</t>
  </si>
  <si>
    <t>Bar, Cereal, Nutri-Grain, Strawberry, Individually Wrapped, 1.55 Oz Per Bar, 6 Bars Per Box, 16 Boxes Per Case, 96 Bars Per Case</t>
  </si>
  <si>
    <t>Single Unit Measure: Please submit the fluid ounces or ounces for each individual food or beverage item in each case</t>
  </si>
  <si>
    <r>
      <t xml:space="preserve">Instructions: Complete all of the cells highlighted green for each category you are bidding. Each cell will automatically convert to a percentage. Example: 15 equals 15% and do not use + or -. 
</t>
    </r>
    <r>
      <rPr>
        <b/>
        <sz val="11"/>
        <color rgb="FFFF0000"/>
        <rFont val="Open Sans"/>
        <family val="2"/>
      </rPr>
      <t xml:space="preserve">All categories must be bid. Pricing must be based off discount from public facing  website or catalog. </t>
    </r>
  </si>
  <si>
    <t>Orange Juice, 100% Juice, Shelf-Stable, Carton, 46 Fl Oz Per Carton, 12 Cartons Per Case</t>
  </si>
  <si>
    <t xml:space="preserve">Statewide Contract (SWC) 616 - Staple Groceries
Event ID: 32110-13286
State of Tennessee   
Department of General Services, Central Procurement Office   </t>
  </si>
  <si>
    <t>Class II, III, and IV Dairy Products</t>
  </si>
  <si>
    <t>Flour Tortillas, 8 Inch Pressed, Shelf-Stable, 12 Count Per Bag, 17.5 Oz Per Bag, 12 Bags Per Case</t>
  </si>
  <si>
    <t>Projected Annual Fl Oz or Oz Quantities For Each Line Item</t>
  </si>
  <si>
    <t>Example</t>
  </si>
  <si>
    <t>Diet Coke, Can, 12 Fl Oz Per Can, 24 Cans Per Case</t>
  </si>
  <si>
    <t>Diet Coke, Bottle, 14 Fl Oz Per Bottle, 12 Bottles Per Case</t>
  </si>
  <si>
    <t>The Coca-Cola Company</t>
  </si>
  <si>
    <t>Diet Coke</t>
  </si>
  <si>
    <t>14 Fl Oz Per Bottle</t>
  </si>
  <si>
    <t>Please Submit a Proposed Alternative Pack Size or Package Type (only if different from specification)</t>
  </si>
  <si>
    <t>Please submit the Manufacturer's Number for each line item below</t>
  </si>
  <si>
    <t>Please submit the Name of the Manufacturer for each line item below</t>
  </si>
  <si>
    <t>Please submit the Brand for each line item below</t>
  </si>
  <si>
    <t>Please submit the Supplier Item Number for each line item below</t>
  </si>
  <si>
    <t>Please submit the total fluid ounces or ounces for each case</t>
  </si>
  <si>
    <t>Please submit the count for each case</t>
  </si>
  <si>
    <t>12 Bottles Per Case</t>
  </si>
  <si>
    <t xml:space="preserve">Bid Price Per Case
(Automatically calculated by multiplying Column M by Column N)
</t>
  </si>
  <si>
    <t xml:space="preserve">Estimated Annual Spend
(Automatically calculated by multiplying Column E by Column N)
</t>
  </si>
  <si>
    <t>Bid Price Per Ounce or Fluid Ounce
(Please submit the the price per ounce or fluid ounce for each line item below)</t>
  </si>
  <si>
    <t>Total</t>
  </si>
  <si>
    <r>
      <rPr>
        <sz val="11"/>
        <rFont val="Open Sans"/>
        <family val="2"/>
      </rPr>
      <t>On this tab and all remaining tabs, please populate only</t>
    </r>
    <r>
      <rPr>
        <b/>
        <sz val="11"/>
        <rFont val="Open Sans"/>
        <family val="2"/>
      </rPr>
      <t xml:space="preserve"> </t>
    </r>
    <r>
      <rPr>
        <b/>
        <u/>
        <sz val="11"/>
        <rFont val="Open Sans"/>
        <family val="2"/>
      </rPr>
      <t xml:space="preserve">GREEN SHADED CELLS. </t>
    </r>
    <r>
      <rPr>
        <sz val="11"/>
        <rFont val="Open Sans"/>
        <family val="2"/>
      </rPr>
      <t>You will find 6 tabs on this document.</t>
    </r>
    <r>
      <rPr>
        <b/>
        <sz val="11"/>
        <rFont val="Open Sans"/>
        <family val="2"/>
      </rPr>
      <t xml:space="preserve">
Tab 1</t>
    </r>
    <r>
      <rPr>
        <sz val="11"/>
        <rFont val="Open Sans"/>
        <family val="2"/>
      </rPr>
      <t xml:space="preserve"> - Instructions
</t>
    </r>
    <r>
      <rPr>
        <b/>
        <sz val="11"/>
        <rFont val="Open Sans"/>
        <family val="2"/>
      </rPr>
      <t>Tabs 2, 3, 4, and 5</t>
    </r>
    <r>
      <rPr>
        <sz val="11"/>
        <rFont val="Open Sans"/>
        <family val="2"/>
      </rPr>
      <t xml:space="preserve"> - Regions: Respondents must fill in the green cells located in the tab corresponding to the region for which they are submitting bids. All line items must receive bids for a region to be awarded to a Respondent. The Respondent is required to provide a bid price per ounce or fluid ounce for each line item in Tabs 2, 3, 4, and 5, within Column N. Column P will be automatically populated by multiplying the bid price per ounce or fluid ounce (Column N) by the anticipated annual quantities in fluid ounces or ounces for each line item (Column E). Column P will display the estimated annual expenditure for each line item based on the bid price. At the bottom of Column P, the total estimated annual expenditure for all line items will be summarized. The Respondent with the lowest total expenditure will be awarded that region. NOTE: Please see award criteria in Section 1.9 of the Terms &amp; Conditions for response requirements. 
</t>
    </r>
    <r>
      <rPr>
        <b/>
        <sz val="11"/>
        <rFont val="Open Sans"/>
        <family val="2"/>
      </rPr>
      <t>Tab 6</t>
    </r>
    <r>
      <rPr>
        <sz val="11"/>
        <rFont val="Open Sans"/>
        <family val="2"/>
      </rPr>
      <t xml:space="preserve"> - Catalog: Respondents must supply a percentage discount in the green cells for grocery categories within the Respondent's catalog.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</si>
</sst>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rgb="FFFF0000"/>
      <name val="Open Sans"/>
      <family val="2"/>
    </font>
    <font>
      <b/>
      <sz val="11"/>
      <name val="Open Sans"/>
      <family val="2"/>
    </font>
    <font>
      <sz val="11"/>
      <name val="Open Sans"/>
      <family val="2"/>
    </font>
    <font>
      <b/>
      <u/>
      <sz val="11"/>
      <name val="Open Sans"/>
      <family val="2"/>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theme="0"/>
      </patternFill>
    </fill>
    <fill>
      <patternFill patternType="solid">
        <fgColor indexed="65"/>
        <bgColor theme="0"/>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9" tint="0.39997558519241921"/>
        <bgColor theme="0"/>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3" fillId="0" borderId="1" xfId="0" applyFont="1" applyBorder="1" applyAlignment="1" applyProtection="1">
      <alignment horizontal="center" vertical="center" wrapText="1"/>
    </xf>
    <xf numFmtId="0" fontId="4" fillId="0" borderId="0" xfId="0" applyFont="1" applyProtection="1"/>
    <xf numFmtId="0" fontId="4" fillId="0" borderId="0" xfId="0" applyFont="1" applyAlignment="1" applyProtection="1">
      <alignment horizontal="center"/>
    </xf>
    <xf numFmtId="0" fontId="3" fillId="6" borderId="1" xfId="0" applyFont="1" applyFill="1" applyBorder="1" applyProtection="1"/>
    <xf numFmtId="0" fontId="3" fillId="0" borderId="0" xfId="0" applyFont="1" applyProtection="1"/>
    <xf numFmtId="0" fontId="4" fillId="9" borderId="1" xfId="0" applyFont="1" applyFill="1" applyBorder="1" applyAlignment="1" applyProtection="1">
      <alignment horizontal="left" vertical="center" wrapText="1"/>
      <protection locked="0"/>
    </xf>
    <xf numFmtId="10" fontId="4" fillId="8" borderId="1" xfId="1"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right" vertical="center"/>
    </xf>
    <xf numFmtId="0" fontId="4" fillId="0" borderId="1" xfId="0" applyFont="1" applyBorder="1" applyAlignment="1" applyProtection="1">
      <alignment horizontal="right" vertical="center" wrapText="1" indent="1"/>
    </xf>
    <xf numFmtId="0" fontId="3" fillId="3" borderId="1" xfId="0"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0" fontId="4" fillId="4" borderId="1" xfId="0" applyFont="1" applyFill="1" applyBorder="1" applyAlignment="1" applyProtection="1">
      <alignment horizontal="right" vertical="center" wrapText="1" indent="1"/>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4" fillId="11" borderId="1" xfId="0" applyFont="1" applyFill="1" applyBorder="1" applyAlignment="1" applyProtection="1">
      <alignment horizontal="left" vertical="center" wrapText="1"/>
    </xf>
    <xf numFmtId="3" fontId="4" fillId="11" borderId="1" xfId="0" applyNumberFormat="1" applyFont="1" applyFill="1" applyBorder="1" applyAlignment="1" applyProtection="1">
      <alignment horizontal="center" vertical="center"/>
    </xf>
    <xf numFmtId="4" fontId="4" fillId="11" borderId="1"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3" fontId="4" fillId="0" borderId="1" xfId="0" applyNumberFormat="1" applyFont="1" applyBorder="1" applyAlignment="1" applyProtection="1">
      <alignment horizontal="center" vertical="center"/>
    </xf>
    <xf numFmtId="4" fontId="4" fillId="0" borderId="1" xfId="0" applyNumberFormat="1" applyFont="1" applyBorder="1" applyAlignment="1" applyProtection="1">
      <alignment horizontal="center" vertical="center"/>
    </xf>
    <xf numFmtId="0" fontId="4" fillId="8" borderId="1" xfId="0"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xf>
    <xf numFmtId="44" fontId="4" fillId="0" borderId="0" xfId="0" applyNumberFormat="1" applyFont="1" applyBorder="1" applyProtection="1"/>
    <xf numFmtId="44" fontId="4" fillId="10" borderId="1" xfId="2" applyFont="1" applyFill="1" applyBorder="1" applyAlignment="1" applyProtection="1">
      <alignment horizontal="center" vertical="center" wrapText="1"/>
    </xf>
    <xf numFmtId="44" fontId="4"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9" borderId="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4" fillId="0" borderId="1" xfId="0" applyFont="1" applyBorder="1" applyProtection="1"/>
    <xf numFmtId="0" fontId="3" fillId="2" borderId="1" xfId="0" applyFont="1" applyFill="1" applyBorder="1" applyAlignment="1" applyProtection="1">
      <alignment horizontal="left" vertical="center" wrapText="1"/>
    </xf>
    <xf numFmtId="0" fontId="3" fillId="2" borderId="1" xfId="0" quotePrefix="1" applyFont="1" applyFill="1" applyBorder="1" applyAlignment="1" applyProtection="1">
      <alignment horizontal="left" vertical="center" wrapText="1"/>
    </xf>
    <xf numFmtId="0" fontId="3" fillId="0" borderId="1" xfId="0" applyFont="1" applyBorder="1" applyAlignment="1" applyProtection="1">
      <alignment vertical="center" wrapText="1"/>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3" fillId="0" borderId="4" xfId="0" applyFont="1" applyBorder="1" applyAlignment="1" applyProtection="1">
      <alignment horizontal="left"/>
    </xf>
    <xf numFmtId="0" fontId="4" fillId="0" borderId="1" xfId="0" applyFont="1" applyBorder="1" applyAlignment="1" applyProtection="1">
      <alignment horizontal="left" vertical="top"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3" fillId="5" borderId="1" xfId="0" applyFont="1" applyFill="1" applyBorder="1" applyAlignment="1" applyProtection="1">
      <alignment horizontal="left" vertical="top"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152400</xdr:rowOff>
    </xdr:from>
    <xdr:to>
      <xdr:col>2</xdr:col>
      <xdr:colOff>1215199</xdr:colOff>
      <xdr:row>5</xdr:row>
      <xdr:rowOff>2668</xdr:rowOff>
    </xdr:to>
    <xdr:pic>
      <xdr:nvPicPr>
        <xdr:cNvPr id="2" name="Picture 1">
          <a:extLst>
            <a:ext uri="{FF2B5EF4-FFF2-40B4-BE49-F238E27FC236}">
              <a16:creationId xmlns:a16="http://schemas.microsoft.com/office/drawing/2014/main" id="{DC231A58-68F4-4318-9ADD-7856AECE6B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52400"/>
          <a:ext cx="1758124" cy="7360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0799-96E5-4BED-8141-5B8621620212}">
  <dimension ref="B2:F30"/>
  <sheetViews>
    <sheetView showGridLines="0" tabSelected="1" workbookViewId="0">
      <selection activeCell="D15" sqref="D15:F15"/>
    </sheetView>
  </sheetViews>
  <sheetFormatPr defaultRowHeight="16.5" x14ac:dyDescent="0.3"/>
  <cols>
    <col min="1" max="1" width="5.140625" style="2" customWidth="1"/>
    <col min="2" max="2" width="8" style="2" customWidth="1"/>
    <col min="3" max="3" width="49.7109375" style="2" customWidth="1"/>
    <col min="4" max="4" width="27" style="2" customWidth="1"/>
    <col min="5" max="5" width="21.42578125" style="2" customWidth="1"/>
    <col min="6" max="6" width="12.85546875" style="2" customWidth="1"/>
    <col min="7" max="16384" width="9.140625" style="2"/>
  </cols>
  <sheetData>
    <row r="2" spans="2:6" ht="27.75" customHeight="1" x14ac:dyDescent="0.3">
      <c r="B2" s="29" t="s">
        <v>60</v>
      </c>
      <c r="C2" s="30"/>
      <c r="D2" s="30"/>
      <c r="E2" s="30"/>
      <c r="F2" s="30"/>
    </row>
    <row r="3" spans="2:6" ht="27" customHeight="1" x14ac:dyDescent="0.3">
      <c r="B3" s="30"/>
      <c r="C3" s="30"/>
      <c r="D3" s="30"/>
      <c r="E3" s="30"/>
      <c r="F3" s="30"/>
    </row>
    <row r="4" spans="2:6" x14ac:dyDescent="0.3">
      <c r="B4" s="30"/>
      <c r="C4" s="30"/>
      <c r="D4" s="30"/>
      <c r="E4" s="30"/>
      <c r="F4" s="30"/>
    </row>
    <row r="5" spans="2:6" ht="8.25" customHeight="1" x14ac:dyDescent="0.3">
      <c r="B5" s="30"/>
      <c r="C5" s="30"/>
      <c r="D5" s="30"/>
      <c r="E5" s="30"/>
      <c r="F5" s="30"/>
    </row>
    <row r="8" spans="2:6" x14ac:dyDescent="0.3">
      <c r="B8" s="8" t="s">
        <v>0</v>
      </c>
      <c r="C8" s="31" t="s">
        <v>1</v>
      </c>
      <c r="D8" s="32"/>
      <c r="E8" s="32"/>
      <c r="F8" s="32"/>
    </row>
    <row r="9" spans="2:6" ht="279" customHeight="1" x14ac:dyDescent="0.3">
      <c r="C9" s="33" t="s">
        <v>82</v>
      </c>
      <c r="D9" s="33"/>
      <c r="E9" s="33"/>
      <c r="F9" s="33"/>
    </row>
    <row r="10" spans="2:6" x14ac:dyDescent="0.3">
      <c r="B10" s="8" t="s">
        <v>2</v>
      </c>
      <c r="C10" s="31" t="s">
        <v>3</v>
      </c>
      <c r="D10" s="32"/>
      <c r="E10" s="32"/>
      <c r="F10" s="32"/>
    </row>
    <row r="11" spans="2:6" x14ac:dyDescent="0.3">
      <c r="C11" s="34" t="s">
        <v>29</v>
      </c>
      <c r="D11" s="35"/>
      <c r="E11" s="35"/>
      <c r="F11" s="36"/>
    </row>
    <row r="12" spans="2:6" ht="162.75" customHeight="1" x14ac:dyDescent="0.3">
      <c r="C12" s="37" t="s">
        <v>28</v>
      </c>
      <c r="D12" s="37"/>
      <c r="E12" s="37"/>
      <c r="F12" s="37"/>
    </row>
    <row r="13" spans="2:6" x14ac:dyDescent="0.3">
      <c r="B13" s="8" t="s">
        <v>4</v>
      </c>
      <c r="C13" s="41" t="s">
        <v>5</v>
      </c>
      <c r="D13" s="42"/>
      <c r="E13" s="42"/>
      <c r="F13" s="43"/>
    </row>
    <row r="14" spans="2:6" ht="33" customHeight="1" x14ac:dyDescent="0.3">
      <c r="C14" s="38" t="s">
        <v>6</v>
      </c>
      <c r="D14" s="39"/>
      <c r="E14" s="39"/>
      <c r="F14" s="40"/>
    </row>
    <row r="15" spans="2:6" x14ac:dyDescent="0.3">
      <c r="C15" s="9" t="s">
        <v>7</v>
      </c>
      <c r="D15" s="28"/>
      <c r="E15" s="28"/>
      <c r="F15" s="28"/>
    </row>
    <row r="16" spans="2:6" x14ac:dyDescent="0.3">
      <c r="C16" s="9" t="s">
        <v>8</v>
      </c>
      <c r="D16" s="28"/>
      <c r="E16" s="28"/>
      <c r="F16" s="28"/>
    </row>
    <row r="17" spans="3:6" x14ac:dyDescent="0.3">
      <c r="C17" s="9" t="s">
        <v>9</v>
      </c>
      <c r="D17" s="28"/>
      <c r="E17" s="28"/>
      <c r="F17" s="28"/>
    </row>
    <row r="18" spans="3:6" ht="49.5" x14ac:dyDescent="0.3">
      <c r="C18" s="10" t="s">
        <v>10</v>
      </c>
      <c r="D18" s="11" t="s">
        <v>11</v>
      </c>
      <c r="E18" s="44" t="s">
        <v>12</v>
      </c>
      <c r="F18" s="44"/>
    </row>
    <row r="19" spans="3:6" x14ac:dyDescent="0.3">
      <c r="C19" s="12" t="s">
        <v>13</v>
      </c>
      <c r="D19" s="6"/>
      <c r="E19" s="28"/>
      <c r="F19" s="28"/>
    </row>
    <row r="20" spans="3:6" x14ac:dyDescent="0.3">
      <c r="C20" s="12" t="s">
        <v>14</v>
      </c>
      <c r="D20" s="6"/>
      <c r="E20" s="28"/>
      <c r="F20" s="28"/>
    </row>
    <row r="21" spans="3:6" x14ac:dyDescent="0.3">
      <c r="C21" s="12" t="s">
        <v>15</v>
      </c>
      <c r="D21" s="6"/>
      <c r="E21" s="28"/>
      <c r="F21" s="28"/>
    </row>
    <row r="22" spans="3:6" x14ac:dyDescent="0.3">
      <c r="C22" s="9" t="s">
        <v>16</v>
      </c>
      <c r="D22" s="6"/>
      <c r="E22" s="28"/>
      <c r="F22" s="28"/>
    </row>
    <row r="23" spans="3:6" x14ac:dyDescent="0.3">
      <c r="C23" s="9" t="s">
        <v>17</v>
      </c>
      <c r="D23" s="6"/>
      <c r="E23" s="28"/>
      <c r="F23" s="28"/>
    </row>
    <row r="30" spans="3:6" ht="66" customHeight="1" x14ac:dyDescent="0.3"/>
  </sheetData>
  <sheetProtection algorithmName="SHA-512" hashValue="KZdOHOZ7WhK2SNSPUoA42LStBIRtdQ0pwkvEauY1AIjF65zHIyW1ocIGWKOespHArAJGpvA75wcWtEwl6qNeXw==" saltValue="dWTyonDHwugqIodIEyiXXA==" spinCount="100000" sheet="1" objects="1" scenarios="1"/>
  <mergeCells count="17">
    <mergeCell ref="E23:F23"/>
    <mergeCell ref="D17:F17"/>
    <mergeCell ref="E18:F18"/>
    <mergeCell ref="E19:F19"/>
    <mergeCell ref="E20:F20"/>
    <mergeCell ref="E21:F21"/>
    <mergeCell ref="E22:F22"/>
    <mergeCell ref="D16:F16"/>
    <mergeCell ref="B2:F5"/>
    <mergeCell ref="C8:F8"/>
    <mergeCell ref="C9:F9"/>
    <mergeCell ref="C10:F10"/>
    <mergeCell ref="C11:F11"/>
    <mergeCell ref="C12:F12"/>
    <mergeCell ref="D15:F15"/>
    <mergeCell ref="C14:F14"/>
    <mergeCell ref="C13:F1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DBF2F-4EB0-4FB3-AF76-11738E9A67B1}">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63</v>
      </c>
      <c r="F1" s="14" t="s">
        <v>70</v>
      </c>
      <c r="G1" s="14" t="s">
        <v>74</v>
      </c>
      <c r="H1" s="14" t="s">
        <v>73</v>
      </c>
      <c r="I1" s="14" t="s">
        <v>72</v>
      </c>
      <c r="J1" s="14" t="s">
        <v>71</v>
      </c>
      <c r="K1" s="14" t="s">
        <v>57</v>
      </c>
      <c r="L1" s="14" t="s">
        <v>76</v>
      </c>
      <c r="M1" s="14" t="s">
        <v>75</v>
      </c>
      <c r="N1" s="14" t="s">
        <v>80</v>
      </c>
      <c r="O1" s="14" t="s">
        <v>78</v>
      </c>
      <c r="P1" s="14" t="s">
        <v>79</v>
      </c>
    </row>
    <row r="2" spans="1:16" ht="36" customHeight="1" x14ac:dyDescent="0.3">
      <c r="A2" s="45" t="s">
        <v>64</v>
      </c>
      <c r="B2" s="46"/>
      <c r="C2" s="15" t="s">
        <v>65</v>
      </c>
      <c r="D2" s="16">
        <v>100</v>
      </c>
      <c r="E2" s="17">
        <v>16800</v>
      </c>
      <c r="F2" s="15" t="s">
        <v>66</v>
      </c>
      <c r="G2" s="15">
        <v>1234</v>
      </c>
      <c r="H2" s="15" t="s">
        <v>68</v>
      </c>
      <c r="I2" s="15" t="s">
        <v>67</v>
      </c>
      <c r="J2" s="15">
        <v>5678</v>
      </c>
      <c r="K2" s="15" t="s">
        <v>69</v>
      </c>
      <c r="L2" s="15" t="s">
        <v>77</v>
      </c>
      <c r="M2" s="15">
        <v>168</v>
      </c>
      <c r="N2" s="15">
        <v>4.5999999999999999E-2</v>
      </c>
      <c r="O2" s="25">
        <f>M2*N2</f>
        <v>7.7279999999999998</v>
      </c>
      <c r="P2" s="25">
        <f>E2*N2</f>
        <v>772.8</v>
      </c>
    </row>
    <row r="3" spans="1:16" ht="33" x14ac:dyDescent="0.3">
      <c r="A3" s="18">
        <v>1</v>
      </c>
      <c r="B3" s="18">
        <v>1000186402</v>
      </c>
      <c r="C3" s="19" t="s">
        <v>34</v>
      </c>
      <c r="D3" s="20">
        <v>1790</v>
      </c>
      <c r="E3" s="21">
        <f>24*16.9*D3</f>
        <v>726023.99999999988</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1</v>
      </c>
      <c r="E4" s="21">
        <f>46*12*D4</f>
        <v>552</v>
      </c>
      <c r="F4" s="22"/>
      <c r="G4" s="22"/>
      <c r="H4" s="22"/>
      <c r="I4" s="22"/>
      <c r="J4" s="22"/>
      <c r="K4" s="22"/>
      <c r="L4" s="22"/>
      <c r="M4" s="22"/>
      <c r="N4" s="22"/>
      <c r="O4" s="25">
        <f t="shared" si="0"/>
        <v>0</v>
      </c>
      <c r="P4" s="25">
        <f t="shared" si="1"/>
        <v>0</v>
      </c>
    </row>
    <row r="5" spans="1:16" ht="33" x14ac:dyDescent="0.3">
      <c r="A5" s="18">
        <v>3</v>
      </c>
      <c r="B5" s="18">
        <v>1000186414</v>
      </c>
      <c r="C5" s="19" t="s">
        <v>35</v>
      </c>
      <c r="D5" s="18">
        <v>1</v>
      </c>
      <c r="E5" s="21">
        <f>32*12*D5</f>
        <v>384</v>
      </c>
      <c r="F5" s="22"/>
      <c r="G5" s="22"/>
      <c r="H5" s="22"/>
      <c r="I5" s="22"/>
      <c r="J5" s="22"/>
      <c r="K5" s="22"/>
      <c r="L5" s="22"/>
      <c r="M5" s="22"/>
      <c r="N5" s="22"/>
      <c r="O5" s="25">
        <f t="shared" si="0"/>
        <v>0</v>
      </c>
      <c r="P5" s="25">
        <f t="shared" si="1"/>
        <v>0</v>
      </c>
    </row>
    <row r="6" spans="1:16" ht="33" x14ac:dyDescent="0.3">
      <c r="A6" s="18">
        <v>4</v>
      </c>
      <c r="B6" s="18">
        <v>1000186434</v>
      </c>
      <c r="C6" s="19" t="s">
        <v>36</v>
      </c>
      <c r="D6" s="18">
        <v>184</v>
      </c>
      <c r="E6" s="21">
        <f>4*72*D6</f>
        <v>52992</v>
      </c>
      <c r="F6" s="22"/>
      <c r="G6" s="22"/>
      <c r="H6" s="22"/>
      <c r="I6" s="22"/>
      <c r="J6" s="22"/>
      <c r="K6" s="22"/>
      <c r="L6" s="22"/>
      <c r="M6" s="22"/>
      <c r="N6" s="22"/>
      <c r="O6" s="25">
        <f t="shared" si="0"/>
        <v>0</v>
      </c>
      <c r="P6" s="25">
        <f t="shared" si="1"/>
        <v>0</v>
      </c>
    </row>
    <row r="7" spans="1:16" ht="33" x14ac:dyDescent="0.3">
      <c r="A7" s="18">
        <v>5</v>
      </c>
      <c r="B7" s="18">
        <v>1000186409</v>
      </c>
      <c r="C7" s="19" t="s">
        <v>37</v>
      </c>
      <c r="D7" s="18">
        <v>2</v>
      </c>
      <c r="E7" s="21">
        <f>46*12*D7</f>
        <v>1104</v>
      </c>
      <c r="F7" s="22"/>
      <c r="G7" s="22"/>
      <c r="H7" s="22"/>
      <c r="I7" s="22"/>
      <c r="J7" s="22"/>
      <c r="K7" s="22"/>
      <c r="L7" s="22"/>
      <c r="M7" s="22"/>
      <c r="N7" s="22"/>
      <c r="O7" s="25">
        <f t="shared" si="0"/>
        <v>0</v>
      </c>
      <c r="P7" s="25">
        <f t="shared" si="1"/>
        <v>0</v>
      </c>
    </row>
    <row r="8" spans="1:16" ht="33" x14ac:dyDescent="0.3">
      <c r="A8" s="18">
        <v>6</v>
      </c>
      <c r="B8" s="18">
        <v>1000186430</v>
      </c>
      <c r="C8" s="19" t="s">
        <v>38</v>
      </c>
      <c r="D8" s="18">
        <v>174</v>
      </c>
      <c r="E8" s="21">
        <f>4*72*D8</f>
        <v>50112</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64</v>
      </c>
      <c r="E10" s="21">
        <f>4*70*D10</f>
        <v>17920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v>
      </c>
      <c r="E11" s="21">
        <f>46*12*D11</f>
        <v>552</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v>
      </c>
      <c r="E12" s="21">
        <f>9.7*8*D12</f>
        <v>77.599999999999994</v>
      </c>
      <c r="F12" s="22"/>
      <c r="G12" s="22"/>
      <c r="H12" s="22"/>
      <c r="I12" s="22"/>
      <c r="J12" s="22"/>
      <c r="K12" s="22"/>
      <c r="L12" s="22"/>
      <c r="M12" s="22"/>
      <c r="N12" s="22"/>
      <c r="O12" s="25">
        <f t="shared" si="0"/>
        <v>0</v>
      </c>
      <c r="P12" s="25">
        <f t="shared" si="1"/>
        <v>0</v>
      </c>
    </row>
    <row r="13" spans="1:16" ht="33" x14ac:dyDescent="0.3">
      <c r="A13" s="18">
        <v>11</v>
      </c>
      <c r="B13" s="18">
        <v>1000186428</v>
      </c>
      <c r="C13" s="19" t="s">
        <v>62</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1</v>
      </c>
      <c r="E14" s="21">
        <f>4*60*D14</f>
        <v>240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1</v>
      </c>
      <c r="E15" s="21">
        <f>80*6*D15</f>
        <v>480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66</v>
      </c>
      <c r="E16" s="21">
        <f>1.5*18*4*D16</f>
        <v>7128</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148</v>
      </c>
      <c r="E17" s="21">
        <f>82.88*2*D17</f>
        <v>24532.48</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1</v>
      </c>
      <c r="E18" s="21">
        <f>1*100*D18</f>
        <v>100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5</v>
      </c>
      <c r="E19" s="21">
        <f>108*6*D19</f>
        <v>3240</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5</v>
      </c>
      <c r="E20" s="21">
        <f>80*6*D20</f>
        <v>2400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14</v>
      </c>
      <c r="E21" s="21">
        <f>1.5*200*D21</f>
        <v>4200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13</v>
      </c>
      <c r="E23" s="21">
        <f>1*160*D23</f>
        <v>2080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68</v>
      </c>
      <c r="E24" s="21">
        <f>3.1*100*D24</f>
        <v>21080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3</v>
      </c>
      <c r="E25" s="21">
        <f>1.55*96*D25</f>
        <v>446.40000000000003</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169</v>
      </c>
      <c r="E27" s="21">
        <f t="shared" si="2"/>
        <v>25147.200000000001</v>
      </c>
      <c r="F27" s="22"/>
      <c r="G27" s="22"/>
      <c r="H27" s="22"/>
      <c r="I27" s="22"/>
      <c r="J27" s="22"/>
      <c r="K27" s="22"/>
      <c r="L27" s="22"/>
      <c r="M27" s="22"/>
      <c r="N27" s="22"/>
      <c r="O27" s="25">
        <f t="shared" si="0"/>
        <v>0</v>
      </c>
      <c r="P27" s="25">
        <f t="shared" si="1"/>
        <v>0</v>
      </c>
    </row>
    <row r="30" spans="1:16" x14ac:dyDescent="0.3">
      <c r="O30" s="18" t="s">
        <v>81</v>
      </c>
      <c r="P30" s="26">
        <f>SUM(P3:P27)</f>
        <v>0</v>
      </c>
    </row>
  </sheetData>
  <sheetProtection algorithmName="SHA-512" hashValue="ClSB63tslT9stI1ypGaQ7udXGMjXUfN/UG23goyoIPLm2nz+Rx0XjykQ0I4/HwF482Iu2RnyrtUniP+ZIjFfQA==" saltValue="HawWrht8LNiOpJ7bt4MIvQ==" spinCount="100000" sheet="1" objects="1" scenarios="1"/>
  <mergeCells count="1">
    <mergeCell ref="A2:B2"/>
  </mergeCells>
  <pageMargins left="0.7" right="0.7" top="0.75" bottom="0.75" header="0.3" footer="0.3"/>
  <pageSetup orientation="portrait" verticalDpi="0" r:id="rId1"/>
  <ignoredErrors>
    <ignoredError sqref="E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1A23D-4175-4451-A32B-7788BC7B40CC}">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63</v>
      </c>
      <c r="F1" s="14" t="s">
        <v>70</v>
      </c>
      <c r="G1" s="14" t="s">
        <v>74</v>
      </c>
      <c r="H1" s="14" t="s">
        <v>73</v>
      </c>
      <c r="I1" s="14" t="s">
        <v>72</v>
      </c>
      <c r="J1" s="14" t="s">
        <v>71</v>
      </c>
      <c r="K1" s="14" t="s">
        <v>57</v>
      </c>
      <c r="L1" s="14" t="s">
        <v>76</v>
      </c>
      <c r="M1" s="14" t="s">
        <v>75</v>
      </c>
      <c r="N1" s="14" t="s">
        <v>80</v>
      </c>
      <c r="O1" s="14" t="s">
        <v>78</v>
      </c>
      <c r="P1" s="14" t="s">
        <v>79</v>
      </c>
    </row>
    <row r="2" spans="1:16" ht="36" customHeight="1" x14ac:dyDescent="0.3">
      <c r="A2" s="45" t="s">
        <v>64</v>
      </c>
      <c r="B2" s="46"/>
      <c r="C2" s="15" t="s">
        <v>65</v>
      </c>
      <c r="D2" s="16">
        <v>100</v>
      </c>
      <c r="E2" s="17">
        <v>16800</v>
      </c>
      <c r="F2" s="15" t="s">
        <v>66</v>
      </c>
      <c r="G2" s="15">
        <v>1234</v>
      </c>
      <c r="H2" s="15" t="s">
        <v>68</v>
      </c>
      <c r="I2" s="15" t="s">
        <v>67</v>
      </c>
      <c r="J2" s="15">
        <v>5678</v>
      </c>
      <c r="K2" s="15" t="s">
        <v>69</v>
      </c>
      <c r="L2" s="15" t="s">
        <v>77</v>
      </c>
      <c r="M2" s="15">
        <v>168</v>
      </c>
      <c r="N2" s="15">
        <v>4.5999999999999999E-2</v>
      </c>
      <c r="O2" s="25">
        <f>M2*N2</f>
        <v>7.7279999999999998</v>
      </c>
      <c r="P2" s="25">
        <f>E2*N2</f>
        <v>772.8</v>
      </c>
    </row>
    <row r="3" spans="1:16" ht="33" x14ac:dyDescent="0.3">
      <c r="A3" s="18">
        <v>1</v>
      </c>
      <c r="B3" s="18">
        <v>1000186402</v>
      </c>
      <c r="C3" s="19" t="s">
        <v>34</v>
      </c>
      <c r="D3" s="20">
        <v>6423</v>
      </c>
      <c r="E3" s="21">
        <f>24*16.9*D3</f>
        <v>2605168.7999999998</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1</v>
      </c>
      <c r="E4" s="21">
        <f>46*12*D4</f>
        <v>552</v>
      </c>
      <c r="F4" s="22"/>
      <c r="G4" s="22"/>
      <c r="H4" s="22"/>
      <c r="I4" s="22"/>
      <c r="J4" s="22"/>
      <c r="K4" s="22"/>
      <c r="L4" s="22"/>
      <c r="M4" s="22"/>
      <c r="N4" s="22"/>
      <c r="O4" s="25">
        <f t="shared" si="0"/>
        <v>0</v>
      </c>
      <c r="P4" s="25">
        <f t="shared" si="1"/>
        <v>0</v>
      </c>
    </row>
    <row r="5" spans="1:16" ht="33" x14ac:dyDescent="0.3">
      <c r="A5" s="18">
        <v>3</v>
      </c>
      <c r="B5" s="18">
        <v>1000186414</v>
      </c>
      <c r="C5" s="19" t="s">
        <v>35</v>
      </c>
      <c r="D5" s="18">
        <v>2</v>
      </c>
      <c r="E5" s="21">
        <f>32*12*D5</f>
        <v>768</v>
      </c>
      <c r="F5" s="22"/>
      <c r="G5" s="22"/>
      <c r="H5" s="22"/>
      <c r="I5" s="22"/>
      <c r="J5" s="22"/>
      <c r="K5" s="22"/>
      <c r="L5" s="22"/>
      <c r="M5" s="22"/>
      <c r="N5" s="22"/>
      <c r="O5" s="25">
        <f t="shared" si="0"/>
        <v>0</v>
      </c>
      <c r="P5" s="25">
        <f t="shared" si="1"/>
        <v>0</v>
      </c>
    </row>
    <row r="6" spans="1:16" ht="33" x14ac:dyDescent="0.3">
      <c r="A6" s="18">
        <v>4</v>
      </c>
      <c r="B6" s="18">
        <v>1000186434</v>
      </c>
      <c r="C6" s="19" t="s">
        <v>36</v>
      </c>
      <c r="D6" s="18">
        <v>1</v>
      </c>
      <c r="E6" s="21">
        <f>4*72*D6</f>
        <v>288</v>
      </c>
      <c r="F6" s="22"/>
      <c r="G6" s="22"/>
      <c r="H6" s="22"/>
      <c r="I6" s="22"/>
      <c r="J6" s="22"/>
      <c r="K6" s="22"/>
      <c r="L6" s="22"/>
      <c r="M6" s="22"/>
      <c r="N6" s="22"/>
      <c r="O6" s="25">
        <f t="shared" si="0"/>
        <v>0</v>
      </c>
      <c r="P6" s="25">
        <f t="shared" si="1"/>
        <v>0</v>
      </c>
    </row>
    <row r="7" spans="1:16" ht="33" x14ac:dyDescent="0.3">
      <c r="A7" s="18">
        <v>5</v>
      </c>
      <c r="B7" s="18">
        <v>1000186409</v>
      </c>
      <c r="C7" s="19" t="s">
        <v>37</v>
      </c>
      <c r="D7" s="18">
        <v>2</v>
      </c>
      <c r="E7" s="21">
        <f>46*12*D7</f>
        <v>1104</v>
      </c>
      <c r="F7" s="22"/>
      <c r="G7" s="22"/>
      <c r="H7" s="22"/>
      <c r="I7" s="22"/>
      <c r="J7" s="22"/>
      <c r="K7" s="22"/>
      <c r="L7" s="22"/>
      <c r="M7" s="22"/>
      <c r="N7" s="22"/>
      <c r="O7" s="25">
        <f t="shared" si="0"/>
        <v>0</v>
      </c>
      <c r="P7" s="25">
        <f t="shared" si="1"/>
        <v>0</v>
      </c>
    </row>
    <row r="8" spans="1:16" ht="33" x14ac:dyDescent="0.3">
      <c r="A8" s="18">
        <v>6</v>
      </c>
      <c r="B8" s="18">
        <v>1000186430</v>
      </c>
      <c r="C8" s="19" t="s">
        <v>38</v>
      </c>
      <c r="D8" s="18">
        <v>1</v>
      </c>
      <c r="E8" s="21">
        <f>4*72*D8</f>
        <v>288</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1</v>
      </c>
      <c r="E10" s="21">
        <f>4*70*D10</f>
        <v>280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145</v>
      </c>
      <c r="E11" s="21">
        <f>46*12*D11</f>
        <v>80040</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177</v>
      </c>
      <c r="E12" s="21">
        <f>9.7*8*D12</f>
        <v>13735.199999999999</v>
      </c>
      <c r="F12" s="22"/>
      <c r="G12" s="22"/>
      <c r="H12" s="22"/>
      <c r="I12" s="22"/>
      <c r="J12" s="22"/>
      <c r="K12" s="22"/>
      <c r="L12" s="22"/>
      <c r="M12" s="22"/>
      <c r="N12" s="22"/>
      <c r="O12" s="25">
        <f t="shared" si="0"/>
        <v>0</v>
      </c>
      <c r="P12" s="25">
        <f t="shared" si="1"/>
        <v>0</v>
      </c>
    </row>
    <row r="13" spans="1:16" ht="33" x14ac:dyDescent="0.3">
      <c r="A13" s="18">
        <v>11</v>
      </c>
      <c r="B13" s="18">
        <v>1000186428</v>
      </c>
      <c r="C13" s="19" t="s">
        <v>62</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277</v>
      </c>
      <c r="E14" s="21">
        <f>4*60*D14</f>
        <v>66480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165</v>
      </c>
      <c r="E15" s="21">
        <f>80*6*D15</f>
        <v>79200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1</v>
      </c>
      <c r="E16" s="21">
        <f>1.5*18*4*D16</f>
        <v>108</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v>
      </c>
      <c r="E17" s="21">
        <f>82.88*2*D17</f>
        <v>165.76</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6</v>
      </c>
      <c r="E18" s="21">
        <f>1*100*D18</f>
        <v>600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1</v>
      </c>
      <c r="E19" s="21">
        <f>108*6*D19</f>
        <v>648</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1</v>
      </c>
      <c r="E20" s="21">
        <f>80*6*D20</f>
        <v>480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121</v>
      </c>
      <c r="E21" s="21">
        <f>1.5*200*D21</f>
        <v>36300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v>
      </c>
      <c r="E23" s="21">
        <f>1*160*D23</f>
        <v>160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1</v>
      </c>
      <c r="E24" s="21">
        <f>3.1*100*D24</f>
        <v>310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1</v>
      </c>
      <c r="E25" s="21">
        <f>1.55*96*D25</f>
        <v>148.80000000000001</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v>
      </c>
      <c r="E27" s="21">
        <f t="shared" si="2"/>
        <v>148.80000000000001</v>
      </c>
      <c r="F27" s="22"/>
      <c r="G27" s="22"/>
      <c r="H27" s="22"/>
      <c r="I27" s="22"/>
      <c r="J27" s="22"/>
      <c r="K27" s="22"/>
      <c r="L27" s="22"/>
      <c r="M27" s="22"/>
      <c r="N27" s="22"/>
      <c r="O27" s="25">
        <f t="shared" si="0"/>
        <v>0</v>
      </c>
      <c r="P27" s="25">
        <f t="shared" si="1"/>
        <v>0</v>
      </c>
    </row>
    <row r="29" spans="1:16" x14ac:dyDescent="0.3">
      <c r="O29" s="18" t="s">
        <v>81</v>
      </c>
      <c r="P29" s="26">
        <f>SUM(P3:P27)</f>
        <v>0</v>
      </c>
    </row>
    <row r="30" spans="1:16" x14ac:dyDescent="0.3">
      <c r="O30" s="23"/>
      <c r="P30" s="24"/>
    </row>
  </sheetData>
  <sheetProtection algorithmName="SHA-512" hashValue="iaI1iSgI38VUQtGtFI0B8kOBgomgQ4AKi/q1QgP0fLi6oIjfWCw0286O9hLXfh8xkWBxjija5leTEcx132KRSQ==" saltValue="uxXY6pfbcTzHYHOWASORcg==" spinCount="100000" sheet="1" objects="1" scenarios="1"/>
  <mergeCells count="1">
    <mergeCell ref="A2:B2"/>
  </mergeCells>
  <pageMargins left="0.7" right="0.7" top="0.75" bottom="0.75" header="0.3" footer="0.3"/>
  <ignoredErrors>
    <ignoredError sqref="E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8973A-5785-4F45-BF5D-BA44E06AB4B2}">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63</v>
      </c>
      <c r="F1" s="14" t="s">
        <v>70</v>
      </c>
      <c r="G1" s="14" t="s">
        <v>74</v>
      </c>
      <c r="H1" s="14" t="s">
        <v>73</v>
      </c>
      <c r="I1" s="14" t="s">
        <v>72</v>
      </c>
      <c r="J1" s="14" t="s">
        <v>71</v>
      </c>
      <c r="K1" s="14" t="s">
        <v>57</v>
      </c>
      <c r="L1" s="14" t="s">
        <v>76</v>
      </c>
      <c r="M1" s="14" t="s">
        <v>75</v>
      </c>
      <c r="N1" s="14" t="s">
        <v>80</v>
      </c>
      <c r="O1" s="14" t="s">
        <v>78</v>
      </c>
      <c r="P1" s="14" t="s">
        <v>79</v>
      </c>
    </row>
    <row r="2" spans="1:16" ht="36" customHeight="1" x14ac:dyDescent="0.3">
      <c r="A2" s="45" t="s">
        <v>64</v>
      </c>
      <c r="B2" s="46"/>
      <c r="C2" s="15" t="s">
        <v>65</v>
      </c>
      <c r="D2" s="16">
        <v>100</v>
      </c>
      <c r="E2" s="17">
        <v>16800</v>
      </c>
      <c r="F2" s="15" t="s">
        <v>66</v>
      </c>
      <c r="G2" s="15">
        <v>1234</v>
      </c>
      <c r="H2" s="15" t="s">
        <v>68</v>
      </c>
      <c r="I2" s="15" t="s">
        <v>67</v>
      </c>
      <c r="J2" s="15">
        <v>5678</v>
      </c>
      <c r="K2" s="15" t="s">
        <v>69</v>
      </c>
      <c r="L2" s="15" t="s">
        <v>77</v>
      </c>
      <c r="M2" s="15">
        <v>168</v>
      </c>
      <c r="N2" s="15">
        <v>4.5999999999999999E-2</v>
      </c>
      <c r="O2" s="25">
        <f>M2*N2</f>
        <v>7.7279999999999998</v>
      </c>
      <c r="P2" s="25">
        <f>E2*N2</f>
        <v>772.8</v>
      </c>
    </row>
    <row r="3" spans="1:16" ht="33" x14ac:dyDescent="0.3">
      <c r="A3" s="18">
        <v>1</v>
      </c>
      <c r="B3" s="18">
        <v>1000186402</v>
      </c>
      <c r="C3" s="19" t="s">
        <v>34</v>
      </c>
      <c r="D3" s="20">
        <v>6231</v>
      </c>
      <c r="E3" s="21">
        <f>24*16.9*D3</f>
        <v>2527293.5999999996</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9</v>
      </c>
      <c r="E4" s="21">
        <f>46*12*D4</f>
        <v>4968</v>
      </c>
      <c r="F4" s="22"/>
      <c r="G4" s="22"/>
      <c r="H4" s="22"/>
      <c r="I4" s="22"/>
      <c r="J4" s="22"/>
      <c r="K4" s="22"/>
      <c r="L4" s="22"/>
      <c r="M4" s="22"/>
      <c r="N4" s="22"/>
      <c r="O4" s="25">
        <f t="shared" si="0"/>
        <v>0</v>
      </c>
      <c r="P4" s="25">
        <f t="shared" si="1"/>
        <v>0</v>
      </c>
    </row>
    <row r="5" spans="1:16" ht="33" x14ac:dyDescent="0.3">
      <c r="A5" s="18">
        <v>3</v>
      </c>
      <c r="B5" s="18">
        <v>1000186414</v>
      </c>
      <c r="C5" s="19" t="s">
        <v>35</v>
      </c>
      <c r="D5" s="18">
        <v>376</v>
      </c>
      <c r="E5" s="21">
        <f>32*12*D5</f>
        <v>144384</v>
      </c>
      <c r="F5" s="22"/>
      <c r="G5" s="22"/>
      <c r="H5" s="22"/>
      <c r="I5" s="22"/>
      <c r="J5" s="22"/>
      <c r="K5" s="22"/>
      <c r="L5" s="22"/>
      <c r="M5" s="22"/>
      <c r="N5" s="22"/>
      <c r="O5" s="25">
        <f t="shared" si="0"/>
        <v>0</v>
      </c>
      <c r="P5" s="25">
        <f t="shared" si="1"/>
        <v>0</v>
      </c>
    </row>
    <row r="6" spans="1:16" ht="33" x14ac:dyDescent="0.3">
      <c r="A6" s="18">
        <v>4</v>
      </c>
      <c r="B6" s="18">
        <v>1000186434</v>
      </c>
      <c r="C6" s="19" t="s">
        <v>36</v>
      </c>
      <c r="D6" s="18">
        <v>32</v>
      </c>
      <c r="E6" s="21">
        <f>4*72*D6</f>
        <v>9216</v>
      </c>
      <c r="F6" s="22"/>
      <c r="G6" s="22"/>
      <c r="H6" s="22"/>
      <c r="I6" s="22"/>
      <c r="J6" s="22"/>
      <c r="K6" s="22"/>
      <c r="L6" s="22"/>
      <c r="M6" s="22"/>
      <c r="N6" s="22"/>
      <c r="O6" s="25">
        <f t="shared" si="0"/>
        <v>0</v>
      </c>
      <c r="P6" s="25">
        <f t="shared" si="1"/>
        <v>0</v>
      </c>
    </row>
    <row r="7" spans="1:16" ht="33" x14ac:dyDescent="0.3">
      <c r="A7" s="18">
        <v>5</v>
      </c>
      <c r="B7" s="18">
        <v>1000186409</v>
      </c>
      <c r="C7" s="19" t="s">
        <v>37</v>
      </c>
      <c r="D7" s="18">
        <v>230</v>
      </c>
      <c r="E7" s="21">
        <f>46*12*D7</f>
        <v>126960</v>
      </c>
      <c r="F7" s="22"/>
      <c r="G7" s="22"/>
      <c r="H7" s="22"/>
      <c r="I7" s="22"/>
      <c r="J7" s="22"/>
      <c r="K7" s="22"/>
      <c r="L7" s="22"/>
      <c r="M7" s="22"/>
      <c r="N7" s="22"/>
      <c r="O7" s="25">
        <f t="shared" si="0"/>
        <v>0</v>
      </c>
      <c r="P7" s="25">
        <f t="shared" si="1"/>
        <v>0</v>
      </c>
    </row>
    <row r="8" spans="1:16" ht="33" x14ac:dyDescent="0.3">
      <c r="A8" s="18">
        <v>6</v>
      </c>
      <c r="B8" s="18">
        <v>1000186430</v>
      </c>
      <c r="C8" s="19" t="s">
        <v>38</v>
      </c>
      <c r="D8" s="18">
        <v>20</v>
      </c>
      <c r="E8" s="21">
        <f>4*72*D8</f>
        <v>5760</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1</v>
      </c>
      <c r="E10" s="21">
        <f>4*70*D10</f>
        <v>280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137</v>
      </c>
      <c r="E11" s="21">
        <f>46*12*D11</f>
        <v>75624</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v>
      </c>
      <c r="E12" s="21">
        <f>9.7*8*D12</f>
        <v>77.599999999999994</v>
      </c>
      <c r="F12" s="22"/>
      <c r="G12" s="22"/>
      <c r="H12" s="22"/>
      <c r="I12" s="22"/>
      <c r="J12" s="22"/>
      <c r="K12" s="22"/>
      <c r="L12" s="22"/>
      <c r="M12" s="22"/>
      <c r="N12" s="22"/>
      <c r="O12" s="25">
        <f t="shared" si="0"/>
        <v>0</v>
      </c>
      <c r="P12" s="25">
        <f t="shared" si="1"/>
        <v>0</v>
      </c>
    </row>
    <row r="13" spans="1:16" ht="33" x14ac:dyDescent="0.3">
      <c r="A13" s="18">
        <v>11</v>
      </c>
      <c r="B13" s="18">
        <v>1000186428</v>
      </c>
      <c r="C13" s="19" t="s">
        <v>62</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1</v>
      </c>
      <c r="E14" s="21">
        <f>4*60*D14</f>
        <v>240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18</v>
      </c>
      <c r="E15" s="21">
        <f>80*6*D15</f>
        <v>8640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1</v>
      </c>
      <c r="E16" s="21">
        <f>1.5*18*4*D16</f>
        <v>108</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148</v>
      </c>
      <c r="E17" s="21">
        <f>82.88*2*D17</f>
        <v>24532.48</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1</v>
      </c>
      <c r="E18" s="21">
        <f>1*100*D18</f>
        <v>100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1</v>
      </c>
      <c r="E19" s="21">
        <f>108*6*D19</f>
        <v>648</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6</v>
      </c>
      <c r="E20" s="21">
        <f>80*6*D20</f>
        <v>2880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34</v>
      </c>
      <c r="E21" s="21">
        <f>1.5*200*D21</f>
        <v>10200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13</v>
      </c>
      <c r="E23" s="21">
        <f>1*160*D23</f>
        <v>2080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8</v>
      </c>
      <c r="E24" s="21">
        <f>3.1*100*D24</f>
        <v>2480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3</v>
      </c>
      <c r="E25" s="21">
        <f>1.55*96*D25</f>
        <v>446.40000000000003</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169</v>
      </c>
      <c r="E27" s="21">
        <f t="shared" si="2"/>
        <v>25147.200000000001</v>
      </c>
      <c r="F27" s="22"/>
      <c r="G27" s="22"/>
      <c r="H27" s="22"/>
      <c r="I27" s="22"/>
      <c r="J27" s="22"/>
      <c r="K27" s="22"/>
      <c r="L27" s="22"/>
      <c r="M27" s="22"/>
      <c r="N27" s="22"/>
      <c r="O27" s="25">
        <f t="shared" si="0"/>
        <v>0</v>
      </c>
      <c r="P27" s="25">
        <f t="shared" si="1"/>
        <v>0</v>
      </c>
    </row>
    <row r="29" spans="1:16" x14ac:dyDescent="0.3">
      <c r="O29" s="27" t="s">
        <v>81</v>
      </c>
      <c r="P29" s="26">
        <f>SUM(P3:P27)</f>
        <v>0</v>
      </c>
    </row>
    <row r="30" spans="1:16" x14ac:dyDescent="0.3">
      <c r="O30" s="23"/>
      <c r="P30" s="24"/>
    </row>
  </sheetData>
  <sheetProtection algorithmName="SHA-512" hashValue="p1GNwxT2uDHlP9EBZJnpihERpAIKQoH5Yav9CuclhDB6oxhSFtM0LbmqiwAqygqp/r1JnOZLj4H4U3wUydh+cg==" saltValue="pZY11u7OCbiEhbcaRSzEjw==" spinCount="100000" sheet="1" objects="1" scenarios="1"/>
  <mergeCells count="1">
    <mergeCell ref="A2:B2"/>
  </mergeCells>
  <pageMargins left="0.7" right="0.7" top="0.75" bottom="0.75" header="0.3" footer="0.3"/>
  <ignoredErrors>
    <ignoredError sqref="E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3EB7-C941-48EE-8C30-7DCE941098FF}">
  <dimension ref="A1:P30"/>
  <sheetViews>
    <sheetView showGridLines="0" workbookViewId="0">
      <selection activeCell="F3" sqref="F3"/>
    </sheetView>
  </sheetViews>
  <sheetFormatPr defaultRowHeight="16.5" x14ac:dyDescent="0.3"/>
  <cols>
    <col min="1" max="1" width="5.85546875" style="2" bestFit="1" customWidth="1"/>
    <col min="2" max="2" width="14.28515625" style="2" bestFit="1" customWidth="1"/>
    <col min="3" max="3" width="68.140625" style="2" bestFit="1" customWidth="1"/>
    <col min="4" max="4" width="14.7109375" style="2" bestFit="1" customWidth="1"/>
    <col min="5" max="5" width="19.5703125" style="2" customWidth="1"/>
    <col min="6" max="6" width="35.140625" style="2" bestFit="1" customWidth="1"/>
    <col min="7" max="7" width="20.28515625" style="2" customWidth="1"/>
    <col min="8" max="8" width="21.5703125" style="2" customWidth="1"/>
    <col min="9" max="9" width="29.85546875" style="2" customWidth="1"/>
    <col min="10" max="10" width="21.140625" style="2" customWidth="1"/>
    <col min="11" max="11" width="35.85546875" style="2" bestFit="1" customWidth="1"/>
    <col min="12" max="12" width="32.42578125" style="2" bestFit="1" customWidth="1"/>
    <col min="13" max="13" width="32.42578125" style="2" customWidth="1"/>
    <col min="14" max="14" width="35.7109375" style="2" customWidth="1"/>
    <col min="15" max="15" width="41.140625" style="2" customWidth="1"/>
    <col min="16" max="16" width="41.85546875" style="2" customWidth="1"/>
    <col min="17" max="16384" width="9.140625" style="2"/>
  </cols>
  <sheetData>
    <row r="1" spans="1:16" ht="92.25" customHeight="1" x14ac:dyDescent="0.3">
      <c r="A1" s="13" t="s">
        <v>33</v>
      </c>
      <c r="B1" s="13" t="s">
        <v>32</v>
      </c>
      <c r="C1" s="13" t="s">
        <v>31</v>
      </c>
      <c r="D1" s="13" t="s">
        <v>30</v>
      </c>
      <c r="E1" s="13" t="s">
        <v>63</v>
      </c>
      <c r="F1" s="14" t="s">
        <v>70</v>
      </c>
      <c r="G1" s="14" t="s">
        <v>74</v>
      </c>
      <c r="H1" s="14" t="s">
        <v>73</v>
      </c>
      <c r="I1" s="14" t="s">
        <v>72</v>
      </c>
      <c r="J1" s="14" t="s">
        <v>71</v>
      </c>
      <c r="K1" s="14" t="s">
        <v>57</v>
      </c>
      <c r="L1" s="14" t="s">
        <v>76</v>
      </c>
      <c r="M1" s="14" t="s">
        <v>75</v>
      </c>
      <c r="N1" s="14" t="s">
        <v>80</v>
      </c>
      <c r="O1" s="14" t="s">
        <v>78</v>
      </c>
      <c r="P1" s="14" t="s">
        <v>79</v>
      </c>
    </row>
    <row r="2" spans="1:16" ht="36" customHeight="1" x14ac:dyDescent="0.3">
      <c r="A2" s="45" t="s">
        <v>64</v>
      </c>
      <c r="B2" s="46"/>
      <c r="C2" s="15" t="s">
        <v>65</v>
      </c>
      <c r="D2" s="16">
        <v>100</v>
      </c>
      <c r="E2" s="17">
        <v>16800</v>
      </c>
      <c r="F2" s="15" t="s">
        <v>66</v>
      </c>
      <c r="G2" s="15">
        <v>1234</v>
      </c>
      <c r="H2" s="15" t="s">
        <v>68</v>
      </c>
      <c r="I2" s="15" t="s">
        <v>67</v>
      </c>
      <c r="J2" s="15">
        <v>5678</v>
      </c>
      <c r="K2" s="15" t="s">
        <v>69</v>
      </c>
      <c r="L2" s="15" t="s">
        <v>77</v>
      </c>
      <c r="M2" s="15">
        <v>168</v>
      </c>
      <c r="N2" s="15">
        <v>4.5999999999999999E-2</v>
      </c>
      <c r="O2" s="25">
        <f>M2*N2</f>
        <v>7.7279999999999998</v>
      </c>
      <c r="P2" s="25">
        <f>E2*N2</f>
        <v>772.8</v>
      </c>
    </row>
    <row r="3" spans="1:16" ht="33" x14ac:dyDescent="0.3">
      <c r="A3" s="18">
        <v>1</v>
      </c>
      <c r="B3" s="18">
        <v>1000186402</v>
      </c>
      <c r="C3" s="19" t="s">
        <v>34</v>
      </c>
      <c r="D3" s="20">
        <v>4644</v>
      </c>
      <c r="E3" s="21">
        <f>24*16.9*D3</f>
        <v>1883606.4</v>
      </c>
      <c r="F3" s="22"/>
      <c r="G3" s="22"/>
      <c r="H3" s="22"/>
      <c r="I3" s="22"/>
      <c r="J3" s="22"/>
      <c r="K3" s="22"/>
      <c r="L3" s="22"/>
      <c r="M3" s="22"/>
      <c r="N3" s="22"/>
      <c r="O3" s="25">
        <f t="shared" ref="O3:O27" si="0">M3*N3</f>
        <v>0</v>
      </c>
      <c r="P3" s="25">
        <f t="shared" ref="P3:P27" si="1">E3*N3</f>
        <v>0</v>
      </c>
    </row>
    <row r="4" spans="1:16" ht="33" x14ac:dyDescent="0.3">
      <c r="A4" s="18">
        <v>2</v>
      </c>
      <c r="B4" s="18">
        <v>1000186429</v>
      </c>
      <c r="C4" s="19" t="s">
        <v>59</v>
      </c>
      <c r="D4" s="18">
        <v>200</v>
      </c>
      <c r="E4" s="21">
        <f>46*12*D4</f>
        <v>110400</v>
      </c>
      <c r="F4" s="22"/>
      <c r="G4" s="22"/>
      <c r="H4" s="22"/>
      <c r="I4" s="22"/>
      <c r="J4" s="22"/>
      <c r="K4" s="22"/>
      <c r="L4" s="22"/>
      <c r="M4" s="22"/>
      <c r="N4" s="22"/>
      <c r="O4" s="25">
        <f t="shared" si="0"/>
        <v>0</v>
      </c>
      <c r="P4" s="25">
        <f t="shared" si="1"/>
        <v>0</v>
      </c>
    </row>
    <row r="5" spans="1:16" ht="33" x14ac:dyDescent="0.3">
      <c r="A5" s="18">
        <v>3</v>
      </c>
      <c r="B5" s="18">
        <v>1000186414</v>
      </c>
      <c r="C5" s="19" t="s">
        <v>35</v>
      </c>
      <c r="D5" s="18">
        <v>10</v>
      </c>
      <c r="E5" s="21">
        <f>32*12*D5</f>
        <v>3840</v>
      </c>
      <c r="F5" s="22"/>
      <c r="G5" s="22"/>
      <c r="H5" s="22"/>
      <c r="I5" s="22"/>
      <c r="J5" s="22"/>
      <c r="K5" s="22"/>
      <c r="L5" s="22"/>
      <c r="M5" s="22"/>
      <c r="N5" s="22"/>
      <c r="O5" s="25">
        <f t="shared" si="0"/>
        <v>0</v>
      </c>
      <c r="P5" s="25">
        <f t="shared" si="1"/>
        <v>0</v>
      </c>
    </row>
    <row r="6" spans="1:16" ht="33" x14ac:dyDescent="0.3">
      <c r="A6" s="18">
        <v>4</v>
      </c>
      <c r="B6" s="18">
        <v>1000186434</v>
      </c>
      <c r="C6" s="19" t="s">
        <v>36</v>
      </c>
      <c r="D6" s="18">
        <v>207</v>
      </c>
      <c r="E6" s="21">
        <f>4*72*D6</f>
        <v>59616</v>
      </c>
      <c r="F6" s="22"/>
      <c r="G6" s="22"/>
      <c r="H6" s="22"/>
      <c r="I6" s="22"/>
      <c r="J6" s="22"/>
      <c r="K6" s="22"/>
      <c r="L6" s="22"/>
      <c r="M6" s="22"/>
      <c r="N6" s="22"/>
      <c r="O6" s="25">
        <f t="shared" si="0"/>
        <v>0</v>
      </c>
      <c r="P6" s="25">
        <f t="shared" si="1"/>
        <v>0</v>
      </c>
    </row>
    <row r="7" spans="1:16" ht="33" x14ac:dyDescent="0.3">
      <c r="A7" s="18">
        <v>5</v>
      </c>
      <c r="B7" s="18">
        <v>1000186409</v>
      </c>
      <c r="C7" s="19" t="s">
        <v>37</v>
      </c>
      <c r="D7" s="18">
        <v>1</v>
      </c>
      <c r="E7" s="21">
        <f>46*12*D7</f>
        <v>552</v>
      </c>
      <c r="F7" s="22"/>
      <c r="G7" s="22"/>
      <c r="H7" s="22"/>
      <c r="I7" s="22"/>
      <c r="J7" s="22"/>
      <c r="K7" s="22"/>
      <c r="L7" s="22"/>
      <c r="M7" s="22"/>
      <c r="N7" s="22"/>
      <c r="O7" s="25">
        <f t="shared" si="0"/>
        <v>0</v>
      </c>
      <c r="P7" s="25">
        <f t="shared" si="1"/>
        <v>0</v>
      </c>
    </row>
    <row r="8" spans="1:16" ht="33" x14ac:dyDescent="0.3">
      <c r="A8" s="18">
        <v>6</v>
      </c>
      <c r="B8" s="18">
        <v>1000186430</v>
      </c>
      <c r="C8" s="19" t="s">
        <v>38</v>
      </c>
      <c r="D8" s="18">
        <v>183</v>
      </c>
      <c r="E8" s="21">
        <f>4*72*D8</f>
        <v>52704</v>
      </c>
      <c r="F8" s="22"/>
      <c r="G8" s="22"/>
      <c r="H8" s="22"/>
      <c r="I8" s="22"/>
      <c r="J8" s="22"/>
      <c r="K8" s="22"/>
      <c r="L8" s="22"/>
      <c r="M8" s="22"/>
      <c r="N8" s="22"/>
      <c r="O8" s="25">
        <f t="shared" si="0"/>
        <v>0</v>
      </c>
      <c r="P8" s="25">
        <f t="shared" si="1"/>
        <v>0</v>
      </c>
    </row>
    <row r="9" spans="1:16" ht="33" x14ac:dyDescent="0.3">
      <c r="A9" s="18">
        <v>7</v>
      </c>
      <c r="B9" s="18">
        <v>1000186436</v>
      </c>
      <c r="C9" s="19" t="s">
        <v>39</v>
      </c>
      <c r="D9" s="18">
        <v>1</v>
      </c>
      <c r="E9" s="21">
        <f>32*12*D9</f>
        <v>384</v>
      </c>
      <c r="F9" s="22"/>
      <c r="G9" s="22"/>
      <c r="H9" s="22"/>
      <c r="I9" s="22"/>
      <c r="J9" s="22"/>
      <c r="K9" s="22"/>
      <c r="L9" s="22"/>
      <c r="M9" s="22"/>
      <c r="N9" s="22"/>
      <c r="O9" s="25">
        <f t="shared" si="0"/>
        <v>0</v>
      </c>
      <c r="P9" s="25">
        <f t="shared" si="1"/>
        <v>0</v>
      </c>
    </row>
    <row r="10" spans="1:16" ht="33" x14ac:dyDescent="0.3">
      <c r="A10" s="18">
        <v>8</v>
      </c>
      <c r="B10" s="18">
        <v>1000186433</v>
      </c>
      <c r="C10" s="19" t="s">
        <v>40</v>
      </c>
      <c r="D10" s="18">
        <v>14</v>
      </c>
      <c r="E10" s="21">
        <f>4*70*D10</f>
        <v>3920</v>
      </c>
      <c r="F10" s="22"/>
      <c r="G10" s="22"/>
      <c r="H10" s="22"/>
      <c r="I10" s="22"/>
      <c r="J10" s="22"/>
      <c r="K10" s="22"/>
      <c r="L10" s="22"/>
      <c r="M10" s="22"/>
      <c r="N10" s="22"/>
      <c r="O10" s="25">
        <f t="shared" si="0"/>
        <v>0</v>
      </c>
      <c r="P10" s="25">
        <f t="shared" si="1"/>
        <v>0</v>
      </c>
    </row>
    <row r="11" spans="1:16" ht="49.5" x14ac:dyDescent="0.3">
      <c r="A11" s="18">
        <v>9</v>
      </c>
      <c r="B11" s="18">
        <v>1000171395</v>
      </c>
      <c r="C11" s="19" t="s">
        <v>41</v>
      </c>
      <c r="D11" s="18">
        <v>1</v>
      </c>
      <c r="E11" s="21">
        <f>46*12*D11</f>
        <v>552</v>
      </c>
      <c r="F11" s="22"/>
      <c r="G11" s="22"/>
      <c r="H11" s="22"/>
      <c r="I11" s="22"/>
      <c r="J11" s="22"/>
      <c r="K11" s="22"/>
      <c r="L11" s="22"/>
      <c r="M11" s="22"/>
      <c r="N11" s="22"/>
      <c r="O11" s="25">
        <f t="shared" si="0"/>
        <v>0</v>
      </c>
      <c r="P11" s="25">
        <f t="shared" si="1"/>
        <v>0</v>
      </c>
    </row>
    <row r="12" spans="1:16" x14ac:dyDescent="0.3">
      <c r="A12" s="18">
        <v>10</v>
      </c>
      <c r="B12" s="18">
        <v>1000103943</v>
      </c>
      <c r="C12" s="19" t="s">
        <v>42</v>
      </c>
      <c r="D12" s="18">
        <v>1</v>
      </c>
      <c r="E12" s="21">
        <f>9.7*8*D12</f>
        <v>77.599999999999994</v>
      </c>
      <c r="F12" s="22"/>
      <c r="G12" s="22"/>
      <c r="H12" s="22"/>
      <c r="I12" s="22"/>
      <c r="J12" s="22"/>
      <c r="K12" s="22"/>
      <c r="L12" s="22"/>
      <c r="M12" s="22"/>
      <c r="N12" s="22"/>
      <c r="O12" s="25">
        <f t="shared" si="0"/>
        <v>0</v>
      </c>
      <c r="P12" s="25">
        <f t="shared" si="1"/>
        <v>0</v>
      </c>
    </row>
    <row r="13" spans="1:16" ht="33" x14ac:dyDescent="0.3">
      <c r="A13" s="18">
        <v>11</v>
      </c>
      <c r="B13" s="18">
        <v>1000186428</v>
      </c>
      <c r="C13" s="19" t="s">
        <v>62</v>
      </c>
      <c r="D13" s="18">
        <v>1</v>
      </c>
      <c r="E13" s="21">
        <f>17.5*12*D13</f>
        <v>210</v>
      </c>
      <c r="F13" s="22"/>
      <c r="G13" s="22"/>
      <c r="H13" s="22"/>
      <c r="I13" s="22"/>
      <c r="J13" s="22"/>
      <c r="K13" s="22"/>
      <c r="L13" s="22"/>
      <c r="M13" s="22"/>
      <c r="N13" s="22"/>
      <c r="O13" s="25">
        <f t="shared" si="0"/>
        <v>0</v>
      </c>
      <c r="P13" s="25">
        <f t="shared" si="1"/>
        <v>0</v>
      </c>
    </row>
    <row r="14" spans="1:16" ht="33" x14ac:dyDescent="0.3">
      <c r="A14" s="18">
        <v>12</v>
      </c>
      <c r="B14" s="18">
        <v>1000186431</v>
      </c>
      <c r="C14" s="19" t="s">
        <v>43</v>
      </c>
      <c r="D14" s="18">
        <v>1</v>
      </c>
      <c r="E14" s="21">
        <f>4*60*D14</f>
        <v>240</v>
      </c>
      <c r="F14" s="22"/>
      <c r="G14" s="22"/>
      <c r="H14" s="22"/>
      <c r="I14" s="22"/>
      <c r="J14" s="22"/>
      <c r="K14" s="22"/>
      <c r="L14" s="22"/>
      <c r="M14" s="22"/>
      <c r="N14" s="22"/>
      <c r="O14" s="25">
        <f t="shared" si="0"/>
        <v>0</v>
      </c>
      <c r="P14" s="25">
        <f t="shared" si="1"/>
        <v>0</v>
      </c>
    </row>
    <row r="15" spans="1:16" ht="33" x14ac:dyDescent="0.3">
      <c r="A15" s="18">
        <v>13</v>
      </c>
      <c r="B15" s="18">
        <v>1000186432</v>
      </c>
      <c r="C15" s="19" t="s">
        <v>48</v>
      </c>
      <c r="D15" s="18">
        <v>95</v>
      </c>
      <c r="E15" s="21">
        <f>80*6*D15</f>
        <v>45600</v>
      </c>
      <c r="F15" s="22"/>
      <c r="G15" s="22"/>
      <c r="H15" s="22"/>
      <c r="I15" s="22"/>
      <c r="J15" s="22"/>
      <c r="K15" s="22"/>
      <c r="L15" s="22"/>
      <c r="M15" s="22"/>
      <c r="N15" s="22"/>
      <c r="O15" s="25">
        <f t="shared" si="0"/>
        <v>0</v>
      </c>
      <c r="P15" s="25">
        <f t="shared" si="1"/>
        <v>0</v>
      </c>
    </row>
    <row r="16" spans="1:16" ht="33" x14ac:dyDescent="0.3">
      <c r="A16" s="18">
        <v>14</v>
      </c>
      <c r="B16" s="18">
        <v>1000186435</v>
      </c>
      <c r="C16" s="19" t="s">
        <v>44</v>
      </c>
      <c r="D16" s="18">
        <v>14</v>
      </c>
      <c r="E16" s="21">
        <f>1.5*18*4*D16</f>
        <v>1512</v>
      </c>
      <c r="F16" s="22"/>
      <c r="G16" s="22"/>
      <c r="H16" s="22"/>
      <c r="I16" s="22"/>
      <c r="J16" s="22"/>
      <c r="K16" s="22"/>
      <c r="L16" s="22"/>
      <c r="M16" s="22"/>
      <c r="N16" s="22"/>
      <c r="O16" s="25">
        <f t="shared" si="0"/>
        <v>0</v>
      </c>
      <c r="P16" s="25">
        <f t="shared" si="1"/>
        <v>0</v>
      </c>
    </row>
    <row r="17" spans="1:16" ht="33" x14ac:dyDescent="0.3">
      <c r="A17" s="18">
        <v>15</v>
      </c>
      <c r="B17" s="18">
        <v>1000186437</v>
      </c>
      <c r="C17" s="19" t="s">
        <v>47</v>
      </c>
      <c r="D17" s="18">
        <v>148</v>
      </c>
      <c r="E17" s="21">
        <f>82.88*2*D17</f>
        <v>24532.48</v>
      </c>
      <c r="F17" s="22"/>
      <c r="G17" s="22"/>
      <c r="H17" s="22"/>
      <c r="I17" s="22"/>
      <c r="J17" s="22"/>
      <c r="K17" s="22"/>
      <c r="L17" s="22"/>
      <c r="M17" s="22"/>
      <c r="N17" s="22"/>
      <c r="O17" s="25">
        <f t="shared" si="0"/>
        <v>0</v>
      </c>
      <c r="P17" s="25">
        <f t="shared" si="1"/>
        <v>0</v>
      </c>
    </row>
    <row r="18" spans="1:16" ht="33" x14ac:dyDescent="0.3">
      <c r="A18" s="18">
        <v>16</v>
      </c>
      <c r="B18" s="18">
        <v>1000186438</v>
      </c>
      <c r="C18" s="19" t="s">
        <v>45</v>
      </c>
      <c r="D18" s="18">
        <v>243</v>
      </c>
      <c r="E18" s="21">
        <f>1*100*D18</f>
        <v>24300</v>
      </c>
      <c r="F18" s="22"/>
      <c r="G18" s="22"/>
      <c r="H18" s="22"/>
      <c r="I18" s="22"/>
      <c r="J18" s="22"/>
      <c r="K18" s="22"/>
      <c r="L18" s="22"/>
      <c r="M18" s="22"/>
      <c r="N18" s="22"/>
      <c r="O18" s="25">
        <f t="shared" si="0"/>
        <v>0</v>
      </c>
      <c r="P18" s="25">
        <f t="shared" si="1"/>
        <v>0</v>
      </c>
    </row>
    <row r="19" spans="1:16" x14ac:dyDescent="0.3">
      <c r="A19" s="18">
        <v>17</v>
      </c>
      <c r="B19" s="18">
        <v>1000186439</v>
      </c>
      <c r="C19" s="19" t="s">
        <v>53</v>
      </c>
      <c r="D19" s="18">
        <v>45</v>
      </c>
      <c r="E19" s="21">
        <f>108*6*D19</f>
        <v>29160</v>
      </c>
      <c r="F19" s="22"/>
      <c r="G19" s="22"/>
      <c r="H19" s="22"/>
      <c r="I19" s="22"/>
      <c r="J19" s="22"/>
      <c r="K19" s="22"/>
      <c r="L19" s="22"/>
      <c r="M19" s="22"/>
      <c r="N19" s="22"/>
      <c r="O19" s="25">
        <f t="shared" si="0"/>
        <v>0</v>
      </c>
      <c r="P19" s="25">
        <f t="shared" si="1"/>
        <v>0</v>
      </c>
    </row>
    <row r="20" spans="1:16" ht="33" x14ac:dyDescent="0.3">
      <c r="A20" s="18">
        <v>18</v>
      </c>
      <c r="B20" s="18">
        <v>1000186440</v>
      </c>
      <c r="C20" s="19" t="s">
        <v>46</v>
      </c>
      <c r="D20" s="18">
        <v>1</v>
      </c>
      <c r="E20" s="21">
        <f>80*6*D20</f>
        <v>480</v>
      </c>
      <c r="F20" s="22"/>
      <c r="G20" s="22"/>
      <c r="H20" s="22"/>
      <c r="I20" s="22"/>
      <c r="J20" s="22"/>
      <c r="K20" s="22"/>
      <c r="L20" s="22"/>
      <c r="M20" s="22"/>
      <c r="N20" s="22"/>
      <c r="O20" s="25">
        <f t="shared" si="0"/>
        <v>0</v>
      </c>
      <c r="P20" s="25">
        <f t="shared" si="1"/>
        <v>0</v>
      </c>
    </row>
    <row r="21" spans="1:16" x14ac:dyDescent="0.3">
      <c r="A21" s="18">
        <v>19</v>
      </c>
      <c r="B21" s="18">
        <v>1000186441</v>
      </c>
      <c r="C21" s="19" t="s">
        <v>49</v>
      </c>
      <c r="D21" s="18">
        <v>48</v>
      </c>
      <c r="E21" s="21">
        <f>1.5*200*D21</f>
        <v>14400</v>
      </c>
      <c r="F21" s="22"/>
      <c r="G21" s="22"/>
      <c r="H21" s="22"/>
      <c r="I21" s="22"/>
      <c r="J21" s="22"/>
      <c r="K21" s="22"/>
      <c r="L21" s="22"/>
      <c r="M21" s="22"/>
      <c r="N21" s="22"/>
      <c r="O21" s="25">
        <f t="shared" si="0"/>
        <v>0</v>
      </c>
      <c r="P21" s="25">
        <f t="shared" si="1"/>
        <v>0</v>
      </c>
    </row>
    <row r="22" spans="1:16" ht="33" x14ac:dyDescent="0.3">
      <c r="A22" s="18">
        <v>20</v>
      </c>
      <c r="B22" s="18">
        <v>1000186412</v>
      </c>
      <c r="C22" s="19" t="s">
        <v>50</v>
      </c>
      <c r="D22" s="18">
        <v>1</v>
      </c>
      <c r="E22" s="21">
        <f>4*24*D22</f>
        <v>96</v>
      </c>
      <c r="F22" s="22"/>
      <c r="G22" s="22"/>
      <c r="H22" s="22"/>
      <c r="I22" s="22"/>
      <c r="J22" s="22"/>
      <c r="K22" s="22"/>
      <c r="L22" s="22"/>
      <c r="M22" s="22"/>
      <c r="N22" s="22"/>
      <c r="O22" s="25">
        <f t="shared" si="0"/>
        <v>0</v>
      </c>
      <c r="P22" s="25">
        <f t="shared" si="1"/>
        <v>0</v>
      </c>
    </row>
    <row r="23" spans="1:16" ht="33" x14ac:dyDescent="0.3">
      <c r="A23" s="18">
        <v>21</v>
      </c>
      <c r="B23" s="18">
        <v>1000186442</v>
      </c>
      <c r="C23" s="19" t="s">
        <v>51</v>
      </c>
      <c r="D23" s="18">
        <v>13</v>
      </c>
      <c r="E23" s="21">
        <f>1*160*D23</f>
        <v>2080</v>
      </c>
      <c r="F23" s="22"/>
      <c r="G23" s="22"/>
      <c r="H23" s="22"/>
      <c r="I23" s="22"/>
      <c r="J23" s="22"/>
      <c r="K23" s="22"/>
      <c r="L23" s="22"/>
      <c r="M23" s="22"/>
      <c r="N23" s="22"/>
      <c r="O23" s="25">
        <f t="shared" si="0"/>
        <v>0</v>
      </c>
      <c r="P23" s="25">
        <f t="shared" si="1"/>
        <v>0</v>
      </c>
    </row>
    <row r="24" spans="1:16" ht="33" x14ac:dyDescent="0.3">
      <c r="A24" s="18">
        <v>22</v>
      </c>
      <c r="B24" s="18">
        <v>1000189772</v>
      </c>
      <c r="C24" s="19" t="s">
        <v>52</v>
      </c>
      <c r="D24" s="18">
        <v>144</v>
      </c>
      <c r="E24" s="21">
        <f>3.1*100*D24</f>
        <v>44640</v>
      </c>
      <c r="F24" s="22"/>
      <c r="G24" s="22"/>
      <c r="H24" s="22"/>
      <c r="I24" s="22"/>
      <c r="J24" s="22"/>
      <c r="K24" s="22"/>
      <c r="L24" s="22"/>
      <c r="M24" s="22"/>
      <c r="N24" s="22"/>
      <c r="O24" s="25">
        <f t="shared" si="0"/>
        <v>0</v>
      </c>
      <c r="P24" s="25">
        <f t="shared" si="1"/>
        <v>0</v>
      </c>
    </row>
    <row r="25" spans="1:16" ht="49.5" x14ac:dyDescent="0.3">
      <c r="A25" s="18">
        <v>23</v>
      </c>
      <c r="B25" s="18">
        <v>1000198741</v>
      </c>
      <c r="C25" s="19" t="s">
        <v>54</v>
      </c>
      <c r="D25" s="18">
        <v>3</v>
      </c>
      <c r="E25" s="21">
        <f>1.55*96*D25</f>
        <v>446.40000000000003</v>
      </c>
      <c r="F25" s="22"/>
      <c r="G25" s="22"/>
      <c r="H25" s="22"/>
      <c r="I25" s="22"/>
      <c r="J25" s="22"/>
      <c r="K25" s="22"/>
      <c r="L25" s="22"/>
      <c r="M25" s="22"/>
      <c r="N25" s="22"/>
      <c r="O25" s="25">
        <f t="shared" si="0"/>
        <v>0</v>
      </c>
      <c r="P25" s="25">
        <f t="shared" si="1"/>
        <v>0</v>
      </c>
    </row>
    <row r="26" spans="1:16" ht="33" x14ac:dyDescent="0.3">
      <c r="A26" s="18">
        <v>24</v>
      </c>
      <c r="B26" s="18">
        <v>1000198742</v>
      </c>
      <c r="C26" s="19" t="s">
        <v>55</v>
      </c>
      <c r="D26" s="18">
        <v>1</v>
      </c>
      <c r="E26" s="21">
        <f t="shared" ref="E26:E27" si="2">1.55*96*D26</f>
        <v>148.80000000000001</v>
      </c>
      <c r="F26" s="22"/>
      <c r="G26" s="22"/>
      <c r="H26" s="22"/>
      <c r="I26" s="22"/>
      <c r="J26" s="22"/>
      <c r="K26" s="22"/>
      <c r="L26" s="22"/>
      <c r="M26" s="22"/>
      <c r="N26" s="22"/>
      <c r="O26" s="25">
        <f t="shared" si="0"/>
        <v>0</v>
      </c>
      <c r="P26" s="25">
        <f t="shared" si="1"/>
        <v>0</v>
      </c>
    </row>
    <row r="27" spans="1:16" ht="33" x14ac:dyDescent="0.3">
      <c r="A27" s="18">
        <v>25</v>
      </c>
      <c r="B27" s="18">
        <v>1000198743</v>
      </c>
      <c r="C27" s="19" t="s">
        <v>56</v>
      </c>
      <c r="D27" s="18">
        <v>169</v>
      </c>
      <c r="E27" s="21">
        <f t="shared" si="2"/>
        <v>25147.200000000001</v>
      </c>
      <c r="F27" s="22"/>
      <c r="G27" s="22"/>
      <c r="H27" s="22"/>
      <c r="I27" s="22"/>
      <c r="J27" s="22"/>
      <c r="K27" s="22"/>
      <c r="L27" s="22"/>
      <c r="M27" s="22"/>
      <c r="N27" s="22"/>
      <c r="O27" s="25">
        <f t="shared" si="0"/>
        <v>0</v>
      </c>
      <c r="P27" s="25">
        <f t="shared" si="1"/>
        <v>0</v>
      </c>
    </row>
    <row r="29" spans="1:16" x14ac:dyDescent="0.3">
      <c r="O29" s="27" t="s">
        <v>81</v>
      </c>
      <c r="P29" s="26">
        <f>SUM(P3:P27)</f>
        <v>0</v>
      </c>
    </row>
    <row r="30" spans="1:16" x14ac:dyDescent="0.3">
      <c r="O30" s="23"/>
      <c r="P30" s="24"/>
    </row>
  </sheetData>
  <sheetProtection algorithmName="SHA-512" hashValue="NuPeIslJh33Fk65NKCsfDdQUSDv0zmebeoOXzsq7qBLtlAVtgypPJ11NNexI6LoiBZFNRvwrxRT0ZnHrwZCIcQ==" saltValue="itMGvQbvUwaQlCHRbpND2Q==" spinCount="100000" sheet="1" objects="1" scenarios="1"/>
  <mergeCells count="1">
    <mergeCell ref="A2:B2"/>
  </mergeCells>
  <pageMargins left="0.7" right="0.7" top="0.75" bottom="0.75" header="0.3" footer="0.3"/>
  <ignoredErrors>
    <ignoredError sqref="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9EB4-C03B-44C6-A955-480A488ED6E8}">
  <dimension ref="A1:H13"/>
  <sheetViews>
    <sheetView showGridLines="0" workbookViewId="0">
      <selection activeCell="B4" sqref="B4"/>
    </sheetView>
  </sheetViews>
  <sheetFormatPr defaultRowHeight="16.5" x14ac:dyDescent="0.3"/>
  <cols>
    <col min="1" max="1" width="57.28515625" style="2" bestFit="1" customWidth="1"/>
    <col min="2" max="2" width="25.140625" style="2" customWidth="1"/>
    <col min="3" max="6" width="9.140625" style="2"/>
    <col min="7" max="7" width="47.42578125" style="2" bestFit="1" customWidth="1"/>
    <col min="8" max="16384" width="9.140625" style="2"/>
  </cols>
  <sheetData>
    <row r="1" spans="1:8" ht="106.5" customHeight="1" x14ac:dyDescent="0.3">
      <c r="A1" s="47" t="s">
        <v>58</v>
      </c>
      <c r="B1" s="47"/>
    </row>
    <row r="2" spans="1:8" x14ac:dyDescent="0.3">
      <c r="A2" s="3"/>
      <c r="B2" s="3"/>
    </row>
    <row r="3" spans="1:8" x14ac:dyDescent="0.3">
      <c r="A3" s="1" t="s">
        <v>18</v>
      </c>
      <c r="B3" s="1" t="s">
        <v>19</v>
      </c>
    </row>
    <row r="4" spans="1:8" x14ac:dyDescent="0.3">
      <c r="A4" s="4" t="s">
        <v>20</v>
      </c>
      <c r="B4" s="7"/>
    </row>
    <row r="5" spans="1:8" x14ac:dyDescent="0.3">
      <c r="A5" s="4" t="s">
        <v>21</v>
      </c>
      <c r="B5" s="7"/>
    </row>
    <row r="6" spans="1:8" x14ac:dyDescent="0.3">
      <c r="A6" s="4" t="s">
        <v>22</v>
      </c>
      <c r="B6" s="7"/>
    </row>
    <row r="7" spans="1:8" x14ac:dyDescent="0.3">
      <c r="A7" s="4" t="s">
        <v>23</v>
      </c>
      <c r="B7" s="7"/>
    </row>
    <row r="8" spans="1:8" x14ac:dyDescent="0.3">
      <c r="A8" s="4" t="s">
        <v>24</v>
      </c>
      <c r="B8" s="7"/>
    </row>
    <row r="9" spans="1:8" x14ac:dyDescent="0.3">
      <c r="A9" s="4" t="s">
        <v>25</v>
      </c>
      <c r="B9" s="7"/>
    </row>
    <row r="10" spans="1:8" x14ac:dyDescent="0.3">
      <c r="A10" s="4" t="s">
        <v>61</v>
      </c>
      <c r="B10" s="7"/>
    </row>
    <row r="11" spans="1:8" x14ac:dyDescent="0.3">
      <c r="A11" s="4" t="s">
        <v>26</v>
      </c>
      <c r="B11" s="7"/>
    </row>
    <row r="12" spans="1:8" x14ac:dyDescent="0.3">
      <c r="A12" s="4" t="s">
        <v>27</v>
      </c>
      <c r="B12" s="7"/>
      <c r="H12" s="5"/>
    </row>
    <row r="13" spans="1:8" x14ac:dyDescent="0.3">
      <c r="G13" s="3"/>
      <c r="H13" s="3"/>
    </row>
  </sheetData>
  <sheetProtection algorithmName="SHA-512" hashValue="te+J0o7rh80hIPZdJCXYQORAfH37B08hKQFRg0Qt9zRlqPGAWM6uCNgjbLYYno1qTpHgQZsOgctb+HmuVZBpOg==" saltValue="feu0ELzLMeEyxscYW3XE5w==" spinCount="100000" sheet="1" objects="1" scenarios="1"/>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Region 1</vt:lpstr>
      <vt:lpstr>Region 2</vt:lpstr>
      <vt:lpstr>Region 3</vt:lpstr>
      <vt:lpstr>Region 4</vt:lpstr>
      <vt:lpstr>Catalog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Butler</dc:creator>
  <cp:lastModifiedBy>Wesam G. Youssif</cp:lastModifiedBy>
  <dcterms:created xsi:type="dcterms:W3CDTF">2024-01-09T21:34:49Z</dcterms:created>
  <dcterms:modified xsi:type="dcterms:W3CDTF">2024-04-02T22:12:33Z</dcterms:modified>
</cp:coreProperties>
</file>