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731"/>
  <workbookPr defaultThemeVersion="124226"/>
  <mc:AlternateContent xmlns:mc="http://schemas.openxmlformats.org/markup-compatibility/2006">
    <mc:Choice Requires="x15">
      <x15ac:absPath xmlns:x15ac="http://schemas.microsoft.com/office/spreadsheetml/2010/11/ac" url="https://tennessee-my.sharepoint.com/personal/bg44030_tn_gov/Documents/Desktop/"/>
    </mc:Choice>
  </mc:AlternateContent>
  <xr:revisionPtr revIDLastSave="0" documentId="8_{F6DCB408-C89F-4F0A-B780-81EF068B5825}" xr6:coauthVersionLast="47" xr6:coauthVersionMax="47" xr10:uidLastSave="{00000000-0000-0000-0000-000000000000}"/>
  <bookViews>
    <workbookView xWindow="15225" yWindow="-16320" windowWidth="29040" windowHeight="15840" tabRatio="730" firstSheet="8" activeTab="18"/>
  </bookViews>
  <sheets>
    <sheet name="BOD Accuracy" sheetId="5" r:id="rId1"/>
    <sheet name="Influent BOD Precision" sheetId="3" r:id="rId2"/>
    <sheet name="Effluent BOD Precision" sheetId="10" r:id="rId3"/>
    <sheet name="BOD Dilution Water" sheetId="7" r:id="rId4"/>
    <sheet name="Ammonia Accuracy Control" sheetId="27" r:id="rId5"/>
    <sheet name="Ammonia Matrix Precision" sheetId="28" r:id="rId6"/>
    <sheet name="Ammonia Matrix Accuracy" sheetId="29" r:id="rId7"/>
    <sheet name="Settleable Solids Precision" sheetId="22" r:id="rId8"/>
    <sheet name="pH Precision" sheetId="11" r:id="rId9"/>
    <sheet name="TSS Accuracy Example" sheetId="12" r:id="rId10"/>
    <sheet name="TSS Precision Example" sheetId="17" r:id="rId11"/>
    <sheet name="Accuracy 1" sheetId="13" r:id="rId12"/>
    <sheet name="Accuracy 2" sheetId="14" r:id="rId13"/>
    <sheet name="Accuracy 3" sheetId="15" r:id="rId14"/>
    <sheet name="Accuracy 4" sheetId="16" r:id="rId15"/>
    <sheet name="Precision 1" sheetId="18" r:id="rId16"/>
    <sheet name="Precision 2" sheetId="19" r:id="rId17"/>
    <sheet name="Precision 3" sheetId="20" r:id="rId18"/>
    <sheet name="Precision 4" sheetId="21" r:id="rId19"/>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29" l="1"/>
  <c r="D24" i="29"/>
  <c r="D23" i="29"/>
  <c r="D22" i="29"/>
  <c r="D21" i="29"/>
  <c r="D20" i="29"/>
  <c r="D19" i="29"/>
  <c r="D18" i="29"/>
  <c r="D17" i="29"/>
  <c r="D16" i="29"/>
  <c r="D15" i="29"/>
  <c r="D14" i="29"/>
  <c r="D13" i="29"/>
  <c r="D12" i="29"/>
  <c r="D11" i="29"/>
  <c r="D10" i="29"/>
  <c r="D9" i="29"/>
  <c r="D8" i="29"/>
  <c r="D7" i="29"/>
  <c r="D6" i="29"/>
  <c r="D5" i="29"/>
  <c r="D4" i="29"/>
  <c r="D3" i="29"/>
  <c r="F25" i="28"/>
  <c r="E25" i="28"/>
  <c r="D25" i="28"/>
  <c r="E24" i="28"/>
  <c r="F24" i="28" s="1"/>
  <c r="D24" i="28"/>
  <c r="E23" i="28"/>
  <c r="F23" i="28" s="1"/>
  <c r="D23" i="28"/>
  <c r="F22" i="28"/>
  <c r="E22" i="28"/>
  <c r="D22" i="28"/>
  <c r="E21" i="28"/>
  <c r="F21" i="28" s="1"/>
  <c r="D21" i="28"/>
  <c r="E20" i="28"/>
  <c r="F20" i="28" s="1"/>
  <c r="D20" i="28"/>
  <c r="F19" i="28"/>
  <c r="E19" i="28"/>
  <c r="D19" i="28"/>
  <c r="E18" i="28"/>
  <c r="F18" i="28" s="1"/>
  <c r="D18" i="28"/>
  <c r="E17" i="28"/>
  <c r="F17" i="28" s="1"/>
  <c r="D17" i="28"/>
  <c r="F16" i="28"/>
  <c r="E16" i="28"/>
  <c r="D16" i="28"/>
  <c r="E15" i="28"/>
  <c r="F15" i="28" s="1"/>
  <c r="D15" i="28"/>
  <c r="E14" i="28"/>
  <c r="F14" i="28" s="1"/>
  <c r="D14" i="28"/>
  <c r="F13" i="28"/>
  <c r="E13" i="28"/>
  <c r="D13" i="28"/>
  <c r="E12" i="28"/>
  <c r="F12" i="28" s="1"/>
  <c r="D12" i="28"/>
  <c r="E11" i="28"/>
  <c r="F11" i="28" s="1"/>
  <c r="D11" i="28"/>
  <c r="F10" i="28"/>
  <c r="E10" i="28"/>
  <c r="D10" i="28"/>
  <c r="E9" i="28"/>
  <c r="F9" i="28" s="1"/>
  <c r="D9" i="28"/>
  <c r="E8" i="28"/>
  <c r="F8" i="28" s="1"/>
  <c r="D8" i="28"/>
  <c r="F7" i="28"/>
  <c r="E7" i="28"/>
  <c r="D7" i="28"/>
  <c r="E6" i="28"/>
  <c r="F6" i="28" s="1"/>
  <c r="D6" i="28"/>
  <c r="E5" i="28"/>
  <c r="F5" i="28" s="1"/>
  <c r="D5" i="28"/>
  <c r="F4" i="28"/>
  <c r="E4" i="28"/>
  <c r="D4" i="28"/>
  <c r="E3" i="28"/>
  <c r="F3" i="28" s="1"/>
  <c r="D3" i="28"/>
  <c r="D25" i="27"/>
  <c r="D24" i="27"/>
  <c r="D23" i="27"/>
  <c r="D22" i="27"/>
  <c r="D21" i="27"/>
  <c r="D20" i="27"/>
  <c r="D19" i="27"/>
  <c r="D18" i="27"/>
  <c r="D17" i="27"/>
  <c r="D16" i="27"/>
  <c r="D15" i="27"/>
  <c r="D14" i="27"/>
  <c r="D13" i="27"/>
  <c r="D12" i="27"/>
  <c r="D11" i="27"/>
  <c r="D10" i="27"/>
  <c r="D9" i="27"/>
  <c r="D8" i="27"/>
  <c r="D7" i="27"/>
  <c r="D6" i="27"/>
  <c r="D5" i="27"/>
  <c r="D4" i="27"/>
  <c r="D3" i="27"/>
  <c r="E25" i="22"/>
  <c r="D25" i="22"/>
  <c r="F25" i="22" s="1"/>
  <c r="E24" i="22"/>
  <c r="F24" i="22" s="1"/>
  <c r="D24" i="22"/>
  <c r="F23" i="22"/>
  <c r="E23" i="22"/>
  <c r="D23" i="22"/>
  <c r="E22" i="22"/>
  <c r="D22" i="22"/>
  <c r="F22" i="22" s="1"/>
  <c r="E21" i="22"/>
  <c r="F21" i="22" s="1"/>
  <c r="D21" i="22"/>
  <c r="F20" i="22"/>
  <c r="E20" i="22"/>
  <c r="D20" i="22"/>
  <c r="E19" i="22"/>
  <c r="D19" i="22"/>
  <c r="F19" i="22" s="1"/>
  <c r="E18" i="22"/>
  <c r="F18" i="22" s="1"/>
  <c r="D18" i="22"/>
  <c r="F17" i="22"/>
  <c r="E17" i="22"/>
  <c r="D17" i="22"/>
  <c r="E16" i="22"/>
  <c r="D16" i="22"/>
  <c r="F16" i="22" s="1"/>
  <c r="E15" i="22"/>
  <c r="F15" i="22" s="1"/>
  <c r="D15" i="22"/>
  <c r="F14" i="22"/>
  <c r="E14" i="22"/>
  <c r="D14" i="22"/>
  <c r="E13" i="22"/>
  <c r="D13" i="22"/>
  <c r="F13" i="22" s="1"/>
  <c r="E12" i="22"/>
  <c r="F12" i="22" s="1"/>
  <c r="D12" i="22"/>
  <c r="F11" i="22"/>
  <c r="E11" i="22"/>
  <c r="D11" i="22"/>
  <c r="E10" i="22"/>
  <c r="D10" i="22"/>
  <c r="E9" i="22"/>
  <c r="F9" i="22" s="1"/>
  <c r="D9" i="22"/>
  <c r="E8" i="22"/>
  <c r="D8" i="22"/>
  <c r="E7" i="22"/>
  <c r="D7" i="22"/>
  <c r="E6" i="22"/>
  <c r="F6" i="22" s="1"/>
  <c r="D6" i="22"/>
  <c r="E5" i="22"/>
  <c r="D5" i="22"/>
  <c r="E4" i="22"/>
  <c r="D4" i="22"/>
  <c r="E3" i="22"/>
  <c r="D3" i="22"/>
  <c r="D3" i="21"/>
  <c r="E3" i="21"/>
  <c r="F3" i="21"/>
  <c r="Q27" i="21" s="1"/>
  <c r="D4" i="21"/>
  <c r="F4" i="21"/>
  <c r="E4" i="21"/>
  <c r="D5" i="21"/>
  <c r="F5" i="21"/>
  <c r="E5" i="21"/>
  <c r="D6" i="21"/>
  <c r="E6" i="21"/>
  <c r="F6" i="21"/>
  <c r="D7" i="21"/>
  <c r="E7" i="21"/>
  <c r="F7" i="21"/>
  <c r="D8" i="21"/>
  <c r="F8" i="21"/>
  <c r="E8" i="21"/>
  <c r="D9" i="21"/>
  <c r="E9" i="21"/>
  <c r="F9" i="21"/>
  <c r="D10" i="21"/>
  <c r="E10" i="21"/>
  <c r="F10" i="21"/>
  <c r="D11" i="21"/>
  <c r="F11" i="21"/>
  <c r="E11" i="21"/>
  <c r="D12" i="21"/>
  <c r="E12" i="21"/>
  <c r="F12" i="21"/>
  <c r="D13" i="21"/>
  <c r="F13" i="21"/>
  <c r="E13" i="21"/>
  <c r="D14" i="21"/>
  <c r="E14" i="21"/>
  <c r="D15" i="21"/>
  <c r="E15" i="21"/>
  <c r="F15" i="21"/>
  <c r="D16" i="21"/>
  <c r="E16" i="21"/>
  <c r="F16" i="21"/>
  <c r="D17" i="21"/>
  <c r="F17" i="21"/>
  <c r="E17" i="21"/>
  <c r="D18" i="21"/>
  <c r="E18" i="21"/>
  <c r="F18" i="21"/>
  <c r="D19" i="21"/>
  <c r="E19" i="21"/>
  <c r="F19" i="21"/>
  <c r="D20" i="21"/>
  <c r="F20" i="21"/>
  <c r="E20" i="21"/>
  <c r="D21" i="21"/>
  <c r="E21" i="21"/>
  <c r="F21" i="21"/>
  <c r="D22" i="21"/>
  <c r="E22" i="21"/>
  <c r="F22" i="21"/>
  <c r="D23" i="21"/>
  <c r="F23" i="21"/>
  <c r="E23" i="21"/>
  <c r="D24" i="21"/>
  <c r="E24" i="21"/>
  <c r="F24" i="21"/>
  <c r="D25" i="21"/>
  <c r="F25" i="21"/>
  <c r="E25" i="21"/>
  <c r="D3" i="20"/>
  <c r="E3" i="20"/>
  <c r="F3" i="20"/>
  <c r="D4" i="20"/>
  <c r="E4" i="20"/>
  <c r="F4" i="20"/>
  <c r="D5" i="20"/>
  <c r="E5" i="20"/>
  <c r="F5" i="20"/>
  <c r="D6" i="20"/>
  <c r="E6" i="20"/>
  <c r="F6" i="20"/>
  <c r="D7" i="20"/>
  <c r="E7" i="20"/>
  <c r="F7" i="20"/>
  <c r="D8" i="20"/>
  <c r="E8" i="20"/>
  <c r="F8" i="20"/>
  <c r="D9" i="20"/>
  <c r="E9" i="20"/>
  <c r="F9" i="20"/>
  <c r="D10" i="20"/>
  <c r="E10" i="20"/>
  <c r="F10" i="20"/>
  <c r="D11" i="20"/>
  <c r="E11" i="20"/>
  <c r="F11" i="20"/>
  <c r="D12" i="20"/>
  <c r="E12" i="20"/>
  <c r="F12" i="20"/>
  <c r="D13" i="20"/>
  <c r="E13" i="20"/>
  <c r="F13" i="20"/>
  <c r="D14" i="20"/>
  <c r="E14" i="20"/>
  <c r="F14" i="20"/>
  <c r="D15" i="20"/>
  <c r="E15" i="20"/>
  <c r="F15" i="20"/>
  <c r="D16" i="20"/>
  <c r="E16" i="20"/>
  <c r="F16" i="20"/>
  <c r="D17" i="20"/>
  <c r="E17" i="20"/>
  <c r="F17" i="20"/>
  <c r="D18" i="20"/>
  <c r="E18" i="20"/>
  <c r="F18" i="20"/>
  <c r="D19" i="20"/>
  <c r="E19" i="20"/>
  <c r="F19" i="20"/>
  <c r="D20" i="20"/>
  <c r="E20" i="20"/>
  <c r="F20" i="20"/>
  <c r="D21" i="20"/>
  <c r="E21" i="20"/>
  <c r="F21" i="20"/>
  <c r="D22" i="20"/>
  <c r="E22" i="20"/>
  <c r="F22" i="20"/>
  <c r="D23" i="20"/>
  <c r="E23" i="20"/>
  <c r="F23" i="20"/>
  <c r="D24" i="20"/>
  <c r="E24" i="20"/>
  <c r="F24" i="20"/>
  <c r="D25" i="20"/>
  <c r="E25" i="20"/>
  <c r="F25" i="20"/>
  <c r="Q27" i="20"/>
  <c r="G3" i="20"/>
  <c r="Q28" i="20"/>
  <c r="D3" i="19"/>
  <c r="E3" i="19"/>
  <c r="F3" i="19"/>
  <c r="Q28" i="19"/>
  <c r="D4" i="19"/>
  <c r="E4" i="19"/>
  <c r="F4" i="19"/>
  <c r="D5" i="19"/>
  <c r="F5" i="19"/>
  <c r="E5" i="19"/>
  <c r="D6" i="19"/>
  <c r="E6" i="19"/>
  <c r="F6" i="19"/>
  <c r="D7" i="19"/>
  <c r="E7" i="19"/>
  <c r="F7" i="19"/>
  <c r="D8" i="19"/>
  <c r="F8" i="19"/>
  <c r="E8" i="19"/>
  <c r="D9" i="19"/>
  <c r="E9" i="19"/>
  <c r="F9" i="19"/>
  <c r="D10" i="19"/>
  <c r="E10" i="19"/>
  <c r="F10" i="19"/>
  <c r="D11" i="19"/>
  <c r="F11" i="19"/>
  <c r="E11" i="19"/>
  <c r="D12" i="19"/>
  <c r="E12" i="19"/>
  <c r="F12" i="19"/>
  <c r="D13" i="19"/>
  <c r="E13" i="19"/>
  <c r="F13" i="19"/>
  <c r="D14" i="19"/>
  <c r="F14" i="19"/>
  <c r="E14" i="19"/>
  <c r="D15" i="19"/>
  <c r="E15" i="19"/>
  <c r="F15" i="19"/>
  <c r="D16" i="19"/>
  <c r="E16" i="19"/>
  <c r="F16" i="19"/>
  <c r="D17" i="19"/>
  <c r="F17" i="19"/>
  <c r="E17" i="19"/>
  <c r="D18" i="19"/>
  <c r="E18" i="19"/>
  <c r="F18" i="19"/>
  <c r="D19" i="19"/>
  <c r="E19" i="19"/>
  <c r="F19" i="19"/>
  <c r="D20" i="19"/>
  <c r="F20" i="19"/>
  <c r="E20" i="19"/>
  <c r="D21" i="19"/>
  <c r="E21" i="19"/>
  <c r="F21" i="19"/>
  <c r="D22" i="19"/>
  <c r="E22" i="19"/>
  <c r="F22" i="19"/>
  <c r="D23" i="19"/>
  <c r="F23" i="19"/>
  <c r="E23" i="19"/>
  <c r="D24" i="19"/>
  <c r="E24" i="19"/>
  <c r="F24" i="19"/>
  <c r="D25" i="19"/>
  <c r="E25" i="19"/>
  <c r="F25" i="19"/>
  <c r="Q27" i="19"/>
  <c r="G24" i="19"/>
  <c r="D3" i="18"/>
  <c r="E3" i="18"/>
  <c r="D4" i="18"/>
  <c r="E4" i="18"/>
  <c r="D5" i="18"/>
  <c r="E5" i="18"/>
  <c r="D6" i="18"/>
  <c r="E6" i="18"/>
  <c r="F6" i="18"/>
  <c r="D7" i="18"/>
  <c r="E7" i="18"/>
  <c r="D8" i="18"/>
  <c r="E8" i="18"/>
  <c r="D9" i="18"/>
  <c r="E9" i="18"/>
  <c r="D10" i="18"/>
  <c r="F10" i="18" s="1"/>
  <c r="E10" i="18"/>
  <c r="D11" i="18"/>
  <c r="E11" i="18"/>
  <c r="D12" i="18"/>
  <c r="E12" i="18"/>
  <c r="D13" i="18"/>
  <c r="E13" i="18"/>
  <c r="F13" i="18" s="1"/>
  <c r="D14" i="18"/>
  <c r="E14" i="18"/>
  <c r="F14" i="18" s="1"/>
  <c r="D15" i="18"/>
  <c r="E15" i="18"/>
  <c r="F15" i="18" s="1"/>
  <c r="D16" i="18"/>
  <c r="E16" i="18"/>
  <c r="D17" i="18"/>
  <c r="E17" i="18"/>
  <c r="F17" i="18" s="1"/>
  <c r="D18" i="18"/>
  <c r="E18" i="18"/>
  <c r="F18" i="18" s="1"/>
  <c r="D19" i="18"/>
  <c r="E19" i="18"/>
  <c r="F19" i="18" s="1"/>
  <c r="D20" i="18"/>
  <c r="E20" i="18"/>
  <c r="F20" i="18" s="1"/>
  <c r="D21" i="18"/>
  <c r="E21" i="18"/>
  <c r="F21" i="18"/>
  <c r="D22" i="18"/>
  <c r="F22" i="18" s="1"/>
  <c r="E22" i="18"/>
  <c r="D23" i="18"/>
  <c r="E23" i="18"/>
  <c r="F23" i="18" s="1"/>
  <c r="D24" i="18"/>
  <c r="E24" i="18"/>
  <c r="F24" i="18" s="1"/>
  <c r="D25" i="18"/>
  <c r="E25" i="18"/>
  <c r="F25" i="18"/>
  <c r="D3" i="17"/>
  <c r="E3" i="17"/>
  <c r="F3" i="17"/>
  <c r="D4" i="17"/>
  <c r="E4" i="17"/>
  <c r="F4" i="17"/>
  <c r="D5" i="17"/>
  <c r="E5" i="17"/>
  <c r="F5" i="17"/>
  <c r="D6" i="17"/>
  <c r="E6" i="17"/>
  <c r="F6" i="17"/>
  <c r="D7" i="17"/>
  <c r="E7" i="17"/>
  <c r="F7" i="17"/>
  <c r="D8" i="17"/>
  <c r="E8" i="17"/>
  <c r="F8" i="17"/>
  <c r="D9" i="17"/>
  <c r="E9" i="17"/>
  <c r="F9" i="17"/>
  <c r="D10" i="17"/>
  <c r="E10" i="17"/>
  <c r="F10" i="17"/>
  <c r="D11" i="17"/>
  <c r="E11" i="17"/>
  <c r="F11" i="17"/>
  <c r="D12" i="17"/>
  <c r="E12" i="17"/>
  <c r="F12" i="17"/>
  <c r="D13" i="17"/>
  <c r="E13" i="17"/>
  <c r="F13" i="17"/>
  <c r="D14" i="17"/>
  <c r="E14" i="17"/>
  <c r="F14" i="17"/>
  <c r="D15" i="17"/>
  <c r="E15" i="17"/>
  <c r="F15" i="17"/>
  <c r="D16" i="17"/>
  <c r="E16" i="17"/>
  <c r="F16" i="17"/>
  <c r="D17" i="17"/>
  <c r="E17" i="17"/>
  <c r="F17" i="17"/>
  <c r="D18" i="17"/>
  <c r="E18" i="17"/>
  <c r="F18" i="17"/>
  <c r="D19" i="17"/>
  <c r="E19" i="17"/>
  <c r="F19" i="17"/>
  <c r="D20" i="17"/>
  <c r="E20" i="17"/>
  <c r="F20" i="17"/>
  <c r="D21" i="17"/>
  <c r="E21" i="17"/>
  <c r="F21" i="17"/>
  <c r="D22" i="17"/>
  <c r="E22" i="17"/>
  <c r="F22" i="17"/>
  <c r="D23" i="17"/>
  <c r="E23" i="17"/>
  <c r="F23" i="17"/>
  <c r="D24" i="17"/>
  <c r="E24" i="17"/>
  <c r="F24" i="17"/>
  <c r="D25" i="17"/>
  <c r="E25" i="17"/>
  <c r="F25" i="17"/>
  <c r="D3" i="16"/>
  <c r="Q29" i="16"/>
  <c r="D4" i="16"/>
  <c r="D5" i="16"/>
  <c r="D6" i="16"/>
  <c r="D7" i="16"/>
  <c r="D8" i="16"/>
  <c r="D9" i="16"/>
  <c r="D10" i="16"/>
  <c r="D11" i="16"/>
  <c r="D12" i="16"/>
  <c r="D13" i="16"/>
  <c r="D14" i="16"/>
  <c r="D15" i="16"/>
  <c r="D16" i="16"/>
  <c r="D17" i="16"/>
  <c r="D18" i="16"/>
  <c r="D19" i="16"/>
  <c r="D20" i="16"/>
  <c r="D21" i="16"/>
  <c r="D22" i="16"/>
  <c r="D23" i="16"/>
  <c r="D24" i="16"/>
  <c r="D25" i="16"/>
  <c r="Q28" i="16"/>
  <c r="E4" i="16"/>
  <c r="D3" i="15"/>
  <c r="Q29" i="15"/>
  <c r="D4" i="15"/>
  <c r="D5" i="15"/>
  <c r="D6" i="15"/>
  <c r="D7" i="15"/>
  <c r="D8" i="15"/>
  <c r="D9" i="15"/>
  <c r="D10" i="15"/>
  <c r="D11" i="15"/>
  <c r="D12" i="15"/>
  <c r="D13" i="15"/>
  <c r="D14" i="15"/>
  <c r="D15" i="15"/>
  <c r="D16" i="15"/>
  <c r="D17" i="15"/>
  <c r="D18" i="15"/>
  <c r="D19" i="15"/>
  <c r="D20" i="15"/>
  <c r="D21" i="15"/>
  <c r="D22" i="15"/>
  <c r="D23" i="15"/>
  <c r="D24" i="15"/>
  <c r="D25" i="15"/>
  <c r="Q28" i="15"/>
  <c r="E3" i="15"/>
  <c r="D3" i="14"/>
  <c r="Q29" i="14"/>
  <c r="D4" i="14"/>
  <c r="D5" i="14"/>
  <c r="D6" i="14"/>
  <c r="D7" i="14"/>
  <c r="D8" i="14"/>
  <c r="D9" i="14"/>
  <c r="D10" i="14"/>
  <c r="D11" i="14"/>
  <c r="D12" i="14"/>
  <c r="D13" i="14"/>
  <c r="D14" i="14"/>
  <c r="D15" i="14"/>
  <c r="D16" i="14"/>
  <c r="D17" i="14"/>
  <c r="D18" i="14"/>
  <c r="D19" i="14"/>
  <c r="D20" i="14"/>
  <c r="D21" i="14"/>
  <c r="D22" i="14"/>
  <c r="D23" i="14"/>
  <c r="D24" i="14"/>
  <c r="D25" i="14"/>
  <c r="Q28" i="14"/>
  <c r="E3" i="14"/>
  <c r="D3" i="13"/>
  <c r="Q29" i="13"/>
  <c r="D4" i="13"/>
  <c r="D5" i="13"/>
  <c r="D6" i="13"/>
  <c r="D7" i="13"/>
  <c r="D8" i="13"/>
  <c r="D9" i="13"/>
  <c r="D10" i="13"/>
  <c r="D11" i="13"/>
  <c r="D12" i="13"/>
  <c r="D13" i="13"/>
  <c r="D14" i="13"/>
  <c r="D15" i="13"/>
  <c r="D16" i="13"/>
  <c r="D17" i="13"/>
  <c r="D18" i="13"/>
  <c r="D19" i="13"/>
  <c r="D20" i="13"/>
  <c r="D21" i="13"/>
  <c r="D22" i="13"/>
  <c r="D23" i="13"/>
  <c r="D24" i="13"/>
  <c r="D25" i="13"/>
  <c r="Q28" i="13"/>
  <c r="E3" i="13"/>
  <c r="D3" i="12"/>
  <c r="Q28" i="12"/>
  <c r="D4" i="12"/>
  <c r="D5" i="12"/>
  <c r="D6" i="12"/>
  <c r="D7" i="12"/>
  <c r="D8" i="12"/>
  <c r="D9" i="12"/>
  <c r="D10" i="12"/>
  <c r="D11" i="12"/>
  <c r="D12" i="12"/>
  <c r="D13" i="12"/>
  <c r="D14" i="12"/>
  <c r="D15" i="12"/>
  <c r="D16" i="12"/>
  <c r="D17" i="12"/>
  <c r="D18" i="12"/>
  <c r="D19" i="12"/>
  <c r="D20" i="12"/>
  <c r="D21" i="12"/>
  <c r="D22" i="12"/>
  <c r="D23" i="12"/>
  <c r="D24" i="12"/>
  <c r="D25" i="12"/>
  <c r="E3" i="11"/>
  <c r="F3" i="11"/>
  <c r="E4" i="11"/>
  <c r="F4" i="11"/>
  <c r="E5" i="11"/>
  <c r="F5" i="11"/>
  <c r="E6" i="11"/>
  <c r="F6" i="11"/>
  <c r="E7" i="11"/>
  <c r="F7" i="11"/>
  <c r="E8" i="11"/>
  <c r="F8" i="11"/>
  <c r="E9" i="11"/>
  <c r="F9" i="11"/>
  <c r="E10" i="11"/>
  <c r="F10" i="11"/>
  <c r="E11" i="11"/>
  <c r="F11" i="11"/>
  <c r="E12" i="11"/>
  <c r="F12" i="11"/>
  <c r="E13" i="11"/>
  <c r="F13" i="11"/>
  <c r="E14" i="11"/>
  <c r="F14" i="11"/>
  <c r="E15" i="11"/>
  <c r="F15" i="11"/>
  <c r="E16" i="11"/>
  <c r="F16" i="11"/>
  <c r="E17" i="11"/>
  <c r="F17" i="11"/>
  <c r="E18" i="11"/>
  <c r="F18" i="11"/>
  <c r="E19" i="11"/>
  <c r="F19" i="11"/>
  <c r="E20" i="11"/>
  <c r="F20" i="11"/>
  <c r="E21" i="11"/>
  <c r="F21" i="11"/>
  <c r="E22" i="11"/>
  <c r="F22" i="11"/>
  <c r="E23" i="11"/>
  <c r="F23" i="11"/>
  <c r="E24" i="11"/>
  <c r="F24" i="11"/>
  <c r="E25" i="11"/>
  <c r="F25" i="11"/>
  <c r="E25" i="3"/>
  <c r="F25" i="3"/>
  <c r="D25" i="3"/>
  <c r="E24" i="3"/>
  <c r="F24" i="3"/>
  <c r="D24" i="3"/>
  <c r="E23" i="3"/>
  <c r="F23" i="3"/>
  <c r="D23" i="3"/>
  <c r="E22" i="3"/>
  <c r="F22" i="3"/>
  <c r="D22" i="3"/>
  <c r="E21" i="3"/>
  <c r="F21" i="3"/>
  <c r="D21" i="3"/>
  <c r="E20" i="3"/>
  <c r="F20" i="3"/>
  <c r="D20" i="3"/>
  <c r="E25" i="10"/>
  <c r="D25" i="10"/>
  <c r="E24" i="10"/>
  <c r="D24" i="10"/>
  <c r="E23" i="10"/>
  <c r="F23" i="10"/>
  <c r="D23" i="10"/>
  <c r="E22" i="10"/>
  <c r="D22" i="10"/>
  <c r="F22" i="10"/>
  <c r="E21" i="10"/>
  <c r="D21" i="10"/>
  <c r="D5" i="10"/>
  <c r="E20" i="10"/>
  <c r="D20" i="10"/>
  <c r="E19" i="10"/>
  <c r="D19" i="10"/>
  <c r="E18" i="10"/>
  <c r="F18" i="10"/>
  <c r="D18" i="10"/>
  <c r="E17" i="10"/>
  <c r="D17" i="10"/>
  <c r="E16" i="10"/>
  <c r="D16" i="10"/>
  <c r="E15" i="10"/>
  <c r="D15" i="10"/>
  <c r="E14" i="10"/>
  <c r="D14" i="10"/>
  <c r="E13" i="10"/>
  <c r="D13" i="10"/>
  <c r="E12" i="10"/>
  <c r="D12" i="10"/>
  <c r="E11" i="10"/>
  <c r="D11" i="10"/>
  <c r="E10" i="10"/>
  <c r="D10" i="10"/>
  <c r="E9" i="10"/>
  <c r="D9" i="10"/>
  <c r="E8" i="10"/>
  <c r="D8" i="10"/>
  <c r="E7" i="10"/>
  <c r="D7" i="10"/>
  <c r="E6" i="10"/>
  <c r="D6" i="10"/>
  <c r="E5" i="10"/>
  <c r="E4" i="10"/>
  <c r="D4" i="10"/>
  <c r="E3" i="10"/>
  <c r="D3" i="10"/>
  <c r="H14" i="7"/>
  <c r="H15" i="7"/>
  <c r="H16" i="7"/>
  <c r="H17" i="7"/>
  <c r="H18" i="7"/>
  <c r="H19" i="7"/>
  <c r="H20" i="7"/>
  <c r="H21" i="7"/>
  <c r="H22" i="7"/>
  <c r="H23" i="7"/>
  <c r="H24" i="7"/>
  <c r="H25" i="7"/>
  <c r="E14" i="7"/>
  <c r="E15" i="7"/>
  <c r="E16" i="7"/>
  <c r="E17" i="7"/>
  <c r="E18" i="7"/>
  <c r="E19" i="7"/>
  <c r="E20" i="7"/>
  <c r="E21" i="7"/>
  <c r="E22" i="7"/>
  <c r="E23" i="7"/>
  <c r="E24" i="7"/>
  <c r="E25" i="7"/>
  <c r="D14" i="7"/>
  <c r="D15" i="7"/>
  <c r="D16" i="7"/>
  <c r="D17" i="7"/>
  <c r="D18" i="7"/>
  <c r="D19" i="7"/>
  <c r="D20" i="7"/>
  <c r="D21" i="7"/>
  <c r="D22" i="7"/>
  <c r="D23" i="7"/>
  <c r="D24" i="7"/>
  <c r="D25" i="7"/>
  <c r="D18" i="5"/>
  <c r="D19" i="5"/>
  <c r="D20" i="5"/>
  <c r="D21" i="5"/>
  <c r="D22" i="5"/>
  <c r="D23" i="5"/>
  <c r="D24" i="5"/>
  <c r="D25" i="5"/>
  <c r="H17" i="5"/>
  <c r="H18" i="5"/>
  <c r="H19" i="5"/>
  <c r="H20" i="5"/>
  <c r="H21" i="5"/>
  <c r="H22" i="5"/>
  <c r="H23" i="5"/>
  <c r="H24" i="5"/>
  <c r="H25" i="5"/>
  <c r="G18" i="5"/>
  <c r="G19" i="5"/>
  <c r="G20" i="5"/>
  <c r="G21" i="5"/>
  <c r="G22" i="5"/>
  <c r="G23" i="5"/>
  <c r="G24" i="5"/>
  <c r="G25" i="5"/>
  <c r="F16" i="5"/>
  <c r="F17" i="5"/>
  <c r="F18" i="5"/>
  <c r="F19" i="5"/>
  <c r="F20" i="5"/>
  <c r="F21" i="5"/>
  <c r="F22" i="5"/>
  <c r="F23" i="5"/>
  <c r="F24" i="5"/>
  <c r="F25" i="5"/>
  <c r="E4" i="5"/>
  <c r="E5" i="5"/>
  <c r="E6" i="5"/>
  <c r="E7" i="5"/>
  <c r="E8" i="5"/>
  <c r="E9" i="5"/>
  <c r="E10" i="5"/>
  <c r="E11" i="5"/>
  <c r="E12" i="5"/>
  <c r="E13" i="5"/>
  <c r="E14" i="5"/>
  <c r="E15" i="5"/>
  <c r="E16" i="5"/>
  <c r="E17" i="5"/>
  <c r="E18" i="5"/>
  <c r="E19" i="5"/>
  <c r="E20" i="5"/>
  <c r="E21" i="5"/>
  <c r="E22" i="5"/>
  <c r="E23" i="5"/>
  <c r="E24" i="5"/>
  <c r="E25" i="5"/>
  <c r="E18" i="3"/>
  <c r="E19" i="3"/>
  <c r="D18" i="3"/>
  <c r="D19" i="3"/>
  <c r="E13" i="7"/>
  <c r="E12" i="7"/>
  <c r="E11" i="7"/>
  <c r="E10" i="7"/>
  <c r="E9" i="7"/>
  <c r="E8" i="7"/>
  <c r="E7" i="7"/>
  <c r="E6" i="7"/>
  <c r="E5" i="7"/>
  <c r="E4" i="7"/>
  <c r="E3" i="7"/>
  <c r="D4" i="7"/>
  <c r="D5" i="7"/>
  <c r="D6" i="7"/>
  <c r="D7" i="7"/>
  <c r="D8" i="7"/>
  <c r="D9" i="7"/>
  <c r="D10" i="7"/>
  <c r="D11" i="7"/>
  <c r="D12" i="7"/>
  <c r="D13" i="7"/>
  <c r="D3" i="7"/>
  <c r="D4" i="5"/>
  <c r="D5" i="5"/>
  <c r="D6" i="5"/>
  <c r="D7" i="5"/>
  <c r="D8" i="5"/>
  <c r="D9" i="5"/>
  <c r="D10" i="5"/>
  <c r="D11" i="5"/>
  <c r="D12" i="5"/>
  <c r="D13" i="5"/>
  <c r="D14" i="5"/>
  <c r="D15" i="5"/>
  <c r="D16" i="5"/>
  <c r="D17" i="5"/>
  <c r="D3" i="5"/>
  <c r="E4" i="3"/>
  <c r="E5" i="3"/>
  <c r="E6" i="3"/>
  <c r="F6" i="3"/>
  <c r="E7" i="3"/>
  <c r="F7" i="3"/>
  <c r="E8" i="3"/>
  <c r="F8" i="3"/>
  <c r="E9" i="3"/>
  <c r="E10" i="3"/>
  <c r="E11" i="3"/>
  <c r="E12" i="3"/>
  <c r="E13" i="3"/>
  <c r="F13" i="3"/>
  <c r="E14" i="3"/>
  <c r="E15" i="3"/>
  <c r="F15" i="3"/>
  <c r="E16" i="3"/>
  <c r="E17" i="3"/>
  <c r="E3" i="3"/>
  <c r="D17" i="3"/>
  <c r="D16" i="3"/>
  <c r="D15" i="3"/>
  <c r="D14" i="3"/>
  <c r="D13" i="3"/>
  <c r="D12" i="3"/>
  <c r="D11" i="3"/>
  <c r="F11" i="3"/>
  <c r="D10" i="3"/>
  <c r="D9" i="3"/>
  <c r="F9" i="3"/>
  <c r="D8" i="3"/>
  <c r="D7" i="3"/>
  <c r="D6" i="3"/>
  <c r="D5" i="3"/>
  <c r="D4" i="3"/>
  <c r="D3" i="3"/>
  <c r="F3" i="3" s="1"/>
  <c r="H4" i="5"/>
  <c r="H5" i="5"/>
  <c r="H6" i="5"/>
  <c r="H7" i="5"/>
  <c r="H8" i="5"/>
  <c r="H9" i="5"/>
  <c r="H10" i="5"/>
  <c r="H11" i="5"/>
  <c r="H12" i="5"/>
  <c r="H13" i="5"/>
  <c r="H14" i="5"/>
  <c r="H15" i="5"/>
  <c r="H16" i="5"/>
  <c r="H3" i="5"/>
  <c r="G4" i="5"/>
  <c r="G5" i="5"/>
  <c r="G6" i="5"/>
  <c r="G7" i="5"/>
  <c r="G8" i="5"/>
  <c r="G9" i="5"/>
  <c r="G10" i="5"/>
  <c r="G11" i="5"/>
  <c r="G12" i="5"/>
  <c r="G13" i="5"/>
  <c r="G14" i="5"/>
  <c r="G15" i="5"/>
  <c r="G16" i="5"/>
  <c r="G17" i="5"/>
  <c r="G3" i="5"/>
  <c r="F4" i="5"/>
  <c r="F5" i="5"/>
  <c r="F6" i="5"/>
  <c r="F7" i="5"/>
  <c r="F8" i="5"/>
  <c r="F9" i="5"/>
  <c r="F10" i="5"/>
  <c r="F11" i="5"/>
  <c r="F12" i="5"/>
  <c r="F13" i="5"/>
  <c r="F14" i="5"/>
  <c r="F15" i="5"/>
  <c r="F3" i="5"/>
  <c r="E3" i="5"/>
  <c r="H6" i="7"/>
  <c r="H3" i="7"/>
  <c r="H4" i="7"/>
  <c r="H5" i="7"/>
  <c r="H13" i="7"/>
  <c r="H12" i="7"/>
  <c r="H11" i="7"/>
  <c r="H10" i="7"/>
  <c r="H9" i="7"/>
  <c r="H8" i="7"/>
  <c r="H7" i="7"/>
  <c r="F16" i="3"/>
  <c r="F4" i="3"/>
  <c r="F19" i="3"/>
  <c r="F18" i="3"/>
  <c r="F12" i="3"/>
  <c r="F17" i="3"/>
  <c r="F5" i="3"/>
  <c r="F10" i="3"/>
  <c r="F14" i="3"/>
  <c r="F21" i="10"/>
  <c r="F25" i="10"/>
  <c r="F24" i="10"/>
  <c r="F8" i="10"/>
  <c r="F13" i="10"/>
  <c r="F11" i="10"/>
  <c r="F7" i="10"/>
  <c r="F15" i="10"/>
  <c r="F14" i="10"/>
  <c r="F5" i="10"/>
  <c r="F6" i="10"/>
  <c r="F12" i="10"/>
  <c r="F9" i="10"/>
  <c r="F4" i="10"/>
  <c r="F17" i="10"/>
  <c r="F10" i="10"/>
  <c r="F19" i="10"/>
  <c r="F16" i="10"/>
  <c r="F3" i="10"/>
  <c r="F20" i="10"/>
  <c r="O28" i="10"/>
  <c r="O27" i="10"/>
  <c r="G16" i="10"/>
  <c r="G11" i="10"/>
  <c r="O30" i="10"/>
  <c r="G10" i="10"/>
  <c r="G15" i="10"/>
  <c r="G20" i="10"/>
  <c r="G6" i="10"/>
  <c r="G9" i="10"/>
  <c r="G14" i="10"/>
  <c r="G19" i="10"/>
  <c r="G17" i="10"/>
  <c r="G13" i="10"/>
  <c r="O31" i="10"/>
  <c r="O29" i="10"/>
  <c r="G4" i="10"/>
  <c r="G5" i="10"/>
  <c r="G7" i="10"/>
  <c r="G18" i="10"/>
  <c r="O32" i="10"/>
  <c r="K25" i="10"/>
  <c r="K23" i="10"/>
  <c r="K21" i="10"/>
  <c r="K24" i="10"/>
  <c r="K22" i="10"/>
  <c r="I22" i="10"/>
  <c r="I25" i="10"/>
  <c r="I24" i="10"/>
  <c r="I23" i="10"/>
  <c r="I21" i="10"/>
  <c r="J25" i="10"/>
  <c r="J23" i="10"/>
  <c r="J21" i="10"/>
  <c r="J24" i="10"/>
  <c r="J22" i="10"/>
  <c r="H22" i="10"/>
  <c r="H25" i="10"/>
  <c r="H23" i="10"/>
  <c r="H21" i="10"/>
  <c r="H24" i="10"/>
  <c r="G3" i="10"/>
  <c r="G22" i="10"/>
  <c r="G25" i="10"/>
  <c r="G23" i="10"/>
  <c r="G21" i="10"/>
  <c r="G24" i="10"/>
  <c r="G8" i="10"/>
  <c r="G12" i="10"/>
  <c r="H4" i="10"/>
  <c r="H3" i="10"/>
  <c r="H6" i="10"/>
  <c r="H11" i="10"/>
  <c r="H20" i="10"/>
  <c r="H9" i="10"/>
  <c r="H14" i="10"/>
  <c r="H7" i="10"/>
  <c r="H13" i="10"/>
  <c r="H18" i="10"/>
  <c r="H19" i="10"/>
  <c r="H12" i="10"/>
  <c r="H10" i="10"/>
  <c r="H16" i="10"/>
  <c r="H8" i="10"/>
  <c r="H5" i="10"/>
  <c r="H15" i="10"/>
  <c r="H17" i="10"/>
  <c r="I14" i="10"/>
  <c r="I8" i="10"/>
  <c r="I20" i="10"/>
  <c r="I17" i="10"/>
  <c r="I5" i="10"/>
  <c r="I18" i="10"/>
  <c r="I11" i="10"/>
  <c r="I3" i="10"/>
  <c r="I15" i="10"/>
  <c r="I16" i="10"/>
  <c r="I10" i="10"/>
  <c r="I13" i="10"/>
  <c r="I9" i="10"/>
  <c r="I4" i="10"/>
  <c r="I6" i="10"/>
  <c r="I12" i="10"/>
  <c r="I19" i="10"/>
  <c r="I7" i="10"/>
  <c r="K16" i="10"/>
  <c r="K10" i="10"/>
  <c r="K8" i="10"/>
  <c r="K5" i="10"/>
  <c r="K17" i="10"/>
  <c r="K4" i="10"/>
  <c r="K11" i="10"/>
  <c r="K6" i="10"/>
  <c r="K7" i="10"/>
  <c r="K19" i="10"/>
  <c r="K3" i="10"/>
  <c r="K18" i="10"/>
  <c r="K14" i="10"/>
  <c r="K20" i="10"/>
  <c r="K9" i="10"/>
  <c r="K12" i="10"/>
  <c r="K15" i="10"/>
  <c r="K13" i="10"/>
  <c r="J9" i="10"/>
  <c r="J19" i="10"/>
  <c r="J20" i="10"/>
  <c r="J15" i="10"/>
  <c r="J10" i="10"/>
  <c r="J4" i="10"/>
  <c r="J6" i="10"/>
  <c r="J7" i="10"/>
  <c r="J17" i="10"/>
  <c r="J14" i="10"/>
  <c r="J16" i="10"/>
  <c r="J3" i="10"/>
  <c r="J8" i="10"/>
  <c r="J12" i="10"/>
  <c r="J5" i="10"/>
  <c r="J18" i="10"/>
  <c r="J11" i="10"/>
  <c r="J13" i="10"/>
  <c r="Q28" i="21"/>
  <c r="F14" i="21"/>
  <c r="G25" i="20"/>
  <c r="G22" i="20"/>
  <c r="G19" i="20"/>
  <c r="G16" i="20"/>
  <c r="G13" i="20"/>
  <c r="G10" i="20"/>
  <c r="G4" i="20"/>
  <c r="G7" i="20"/>
  <c r="Q32" i="20"/>
  <c r="Q31" i="20"/>
  <c r="Q30" i="20"/>
  <c r="G23" i="20"/>
  <c r="G20" i="20"/>
  <c r="G17" i="20"/>
  <c r="G14" i="20"/>
  <c r="G11" i="20"/>
  <c r="G8" i="20"/>
  <c r="G5" i="20"/>
  <c r="Q29" i="20"/>
  <c r="G24" i="20"/>
  <c r="G21" i="20"/>
  <c r="G18" i="20"/>
  <c r="G15" i="20"/>
  <c r="G12" i="20"/>
  <c r="G9" i="20"/>
  <c r="G6" i="20"/>
  <c r="G25" i="19"/>
  <c r="G22" i="19"/>
  <c r="G19" i="19"/>
  <c r="G16" i="19"/>
  <c r="G13" i="19"/>
  <c r="G10" i="19"/>
  <c r="G7" i="19"/>
  <c r="G4" i="19"/>
  <c r="G21" i="19"/>
  <c r="Q32" i="19"/>
  <c r="Q31" i="19"/>
  <c r="Q30" i="19"/>
  <c r="G23" i="19"/>
  <c r="G20" i="19"/>
  <c r="G17" i="19"/>
  <c r="G14" i="19"/>
  <c r="G11" i="19"/>
  <c r="G8" i="19"/>
  <c r="G5" i="19"/>
  <c r="Q29" i="19"/>
  <c r="G18" i="19"/>
  <c r="G15" i="19"/>
  <c r="G12" i="19"/>
  <c r="G9" i="19"/>
  <c r="G6" i="19"/>
  <c r="G3" i="19"/>
  <c r="Q27" i="17"/>
  <c r="Q28" i="17"/>
  <c r="E21" i="16"/>
  <c r="E15" i="16"/>
  <c r="E9" i="16"/>
  <c r="E3" i="16"/>
  <c r="Q32" i="16"/>
  <c r="E25" i="16"/>
  <c r="E17" i="16"/>
  <c r="E7" i="16"/>
  <c r="Q33" i="16"/>
  <c r="Q31" i="16"/>
  <c r="E23" i="16"/>
  <c r="E19" i="16"/>
  <c r="E13" i="16"/>
  <c r="E11" i="16"/>
  <c r="E5" i="16"/>
  <c r="Q30" i="16"/>
  <c r="E24" i="16"/>
  <c r="E22" i="16"/>
  <c r="E20" i="16"/>
  <c r="E18" i="16"/>
  <c r="E16" i="16"/>
  <c r="E14" i="16"/>
  <c r="E12" i="16"/>
  <c r="E10" i="16"/>
  <c r="E8" i="16"/>
  <c r="E6" i="16"/>
  <c r="Q31" i="15"/>
  <c r="Q33" i="15"/>
  <c r="Q32" i="15"/>
  <c r="Q30" i="15"/>
  <c r="E24" i="15"/>
  <c r="E22" i="15"/>
  <c r="E20" i="15"/>
  <c r="E18" i="15"/>
  <c r="E16" i="15"/>
  <c r="E14" i="15"/>
  <c r="E12" i="15"/>
  <c r="E10" i="15"/>
  <c r="E8" i="15"/>
  <c r="E6" i="15"/>
  <c r="E4" i="15"/>
  <c r="E25" i="15"/>
  <c r="E23" i="15"/>
  <c r="E21" i="15"/>
  <c r="E19" i="15"/>
  <c r="E17" i="15"/>
  <c r="E15" i="15"/>
  <c r="E13" i="15"/>
  <c r="E11" i="15"/>
  <c r="E9" i="15"/>
  <c r="E7" i="15"/>
  <c r="E5" i="15"/>
  <c r="Q33" i="14"/>
  <c r="Q32" i="14"/>
  <c r="Q31" i="14"/>
  <c r="Q30" i="14"/>
  <c r="E24" i="14"/>
  <c r="E22" i="14"/>
  <c r="E20" i="14"/>
  <c r="E18" i="14"/>
  <c r="E16" i="14"/>
  <c r="E14" i="14"/>
  <c r="E12" i="14"/>
  <c r="E10" i="14"/>
  <c r="E8" i="14"/>
  <c r="E6" i="14"/>
  <c r="E4" i="14"/>
  <c r="E25" i="14"/>
  <c r="E23" i="14"/>
  <c r="E21" i="14"/>
  <c r="E19" i="14"/>
  <c r="E17" i="14"/>
  <c r="E15" i="14"/>
  <c r="E13" i="14"/>
  <c r="E11" i="14"/>
  <c r="E9" i="14"/>
  <c r="E7" i="14"/>
  <c r="E5" i="14"/>
  <c r="Q33" i="13"/>
  <c r="Q32" i="13"/>
  <c r="Q31" i="13"/>
  <c r="Q30" i="13"/>
  <c r="E24" i="13"/>
  <c r="E22" i="13"/>
  <c r="E20" i="13"/>
  <c r="E18" i="13"/>
  <c r="E16" i="13"/>
  <c r="E14" i="13"/>
  <c r="E12" i="13"/>
  <c r="E10" i="13"/>
  <c r="E8" i="13"/>
  <c r="E6" i="13"/>
  <c r="E4" i="13"/>
  <c r="E25" i="13"/>
  <c r="E23" i="13"/>
  <c r="E21" i="13"/>
  <c r="E19" i="13"/>
  <c r="E17" i="13"/>
  <c r="E15" i="13"/>
  <c r="E13" i="13"/>
  <c r="E11" i="13"/>
  <c r="E9" i="13"/>
  <c r="E7" i="13"/>
  <c r="E5" i="13"/>
  <c r="E6" i="12"/>
  <c r="E8" i="12"/>
  <c r="E10" i="12"/>
  <c r="E12" i="12"/>
  <c r="E14" i="12"/>
  <c r="E16" i="12"/>
  <c r="E18" i="12"/>
  <c r="E20" i="12"/>
  <c r="E22" i="12"/>
  <c r="E24" i="12"/>
  <c r="E3" i="12"/>
  <c r="E5" i="12"/>
  <c r="E7" i="12"/>
  <c r="E9" i="12"/>
  <c r="E11" i="12"/>
  <c r="E13" i="12"/>
  <c r="E15" i="12"/>
  <c r="E17" i="12"/>
  <c r="E19" i="12"/>
  <c r="E21" i="12"/>
  <c r="E23" i="12"/>
  <c r="E25" i="12"/>
  <c r="E4" i="12"/>
  <c r="Q29" i="12"/>
  <c r="Q30" i="12"/>
  <c r="O28" i="11"/>
  <c r="O27" i="11"/>
  <c r="I25" i="20"/>
  <c r="I3" i="20"/>
  <c r="I6" i="20"/>
  <c r="I9" i="20"/>
  <c r="I12" i="20"/>
  <c r="I15" i="20"/>
  <c r="I18" i="20"/>
  <c r="I21" i="20"/>
  <c r="I24" i="20"/>
  <c r="I4" i="20"/>
  <c r="I7" i="20"/>
  <c r="I13" i="20"/>
  <c r="I5" i="20"/>
  <c r="I8" i="20"/>
  <c r="I11" i="20"/>
  <c r="I14" i="20"/>
  <c r="I17" i="20"/>
  <c r="I20" i="20"/>
  <c r="I23" i="20"/>
  <c r="I10" i="20"/>
  <c r="I19" i="20"/>
  <c r="I22" i="20"/>
  <c r="I16" i="20"/>
  <c r="K4" i="20"/>
  <c r="K7" i="20"/>
  <c r="K10" i="20"/>
  <c r="K13" i="20"/>
  <c r="K16" i="20"/>
  <c r="K19" i="20"/>
  <c r="K22" i="20"/>
  <c r="K25" i="20"/>
  <c r="K3" i="20"/>
  <c r="K6" i="20"/>
  <c r="K9" i="20"/>
  <c r="K12" i="20"/>
  <c r="K15" i="20"/>
  <c r="K18" i="20"/>
  <c r="K21" i="20"/>
  <c r="K24" i="20"/>
  <c r="K5" i="20"/>
  <c r="K8" i="20"/>
  <c r="K11" i="20"/>
  <c r="K14" i="20"/>
  <c r="K17" i="20"/>
  <c r="K20" i="20"/>
  <c r="K23" i="20"/>
  <c r="H3" i="20"/>
  <c r="H6" i="20"/>
  <c r="H9" i="20"/>
  <c r="H12" i="20"/>
  <c r="H15" i="20"/>
  <c r="H18" i="20"/>
  <c r="H21" i="20"/>
  <c r="H24" i="20"/>
  <c r="H5" i="20"/>
  <c r="H8" i="20"/>
  <c r="H11" i="20"/>
  <c r="H14" i="20"/>
  <c r="H17" i="20"/>
  <c r="H20" i="20"/>
  <c r="H23" i="20"/>
  <c r="H4" i="20"/>
  <c r="H7" i="20"/>
  <c r="H10" i="20"/>
  <c r="H13" i="20"/>
  <c r="H25" i="20"/>
  <c r="H16" i="20"/>
  <c r="H19" i="20"/>
  <c r="H22" i="20"/>
  <c r="J16" i="20"/>
  <c r="J3" i="20"/>
  <c r="J6" i="20"/>
  <c r="J9" i="20"/>
  <c r="J12" i="20"/>
  <c r="J15" i="20"/>
  <c r="J18" i="20"/>
  <c r="J21" i="20"/>
  <c r="J24" i="20"/>
  <c r="J7" i="20"/>
  <c r="J19" i="20"/>
  <c r="J25" i="20"/>
  <c r="J5" i="20"/>
  <c r="J8" i="20"/>
  <c r="J11" i="20"/>
  <c r="J14" i="20"/>
  <c r="J17" i="20"/>
  <c r="J20" i="20"/>
  <c r="J23" i="20"/>
  <c r="J4" i="20"/>
  <c r="J10" i="20"/>
  <c r="J13" i="20"/>
  <c r="J22" i="20"/>
  <c r="I3" i="19"/>
  <c r="I6" i="19"/>
  <c r="I9" i="19"/>
  <c r="I12" i="19"/>
  <c r="I15" i="19"/>
  <c r="I18" i="19"/>
  <c r="I21" i="19"/>
  <c r="I24" i="19"/>
  <c r="I5" i="19"/>
  <c r="I8" i="19"/>
  <c r="I11" i="19"/>
  <c r="I14" i="19"/>
  <c r="I17" i="19"/>
  <c r="I20" i="19"/>
  <c r="I23" i="19"/>
  <c r="I7" i="19"/>
  <c r="I19" i="19"/>
  <c r="I4" i="19"/>
  <c r="I10" i="19"/>
  <c r="I13" i="19"/>
  <c r="I16" i="19"/>
  <c r="I22" i="19"/>
  <c r="I25" i="19"/>
  <c r="J16" i="19"/>
  <c r="J3" i="19"/>
  <c r="J6" i="19"/>
  <c r="J9" i="19"/>
  <c r="J12" i="19"/>
  <c r="J15" i="19"/>
  <c r="J18" i="19"/>
  <c r="J21" i="19"/>
  <c r="J24" i="19"/>
  <c r="J4" i="19"/>
  <c r="J7" i="19"/>
  <c r="J10" i="19"/>
  <c r="J22" i="19"/>
  <c r="J25" i="19"/>
  <c r="J5" i="19"/>
  <c r="J8" i="19"/>
  <c r="J11" i="19"/>
  <c r="J14" i="19"/>
  <c r="J17" i="19"/>
  <c r="J20" i="19"/>
  <c r="J23" i="19"/>
  <c r="J13" i="19"/>
  <c r="J19" i="19"/>
  <c r="K4" i="19"/>
  <c r="K7" i="19"/>
  <c r="K10" i="19"/>
  <c r="K13" i="19"/>
  <c r="K16" i="19"/>
  <c r="K19" i="19"/>
  <c r="K25" i="19"/>
  <c r="K3" i="19"/>
  <c r="K6" i="19"/>
  <c r="K9" i="19"/>
  <c r="K12" i="19"/>
  <c r="K15" i="19"/>
  <c r="K18" i="19"/>
  <c r="K21" i="19"/>
  <c r="K24" i="19"/>
  <c r="K5" i="19"/>
  <c r="K8" i="19"/>
  <c r="K11" i="19"/>
  <c r="K14" i="19"/>
  <c r="K17" i="19"/>
  <c r="K20" i="19"/>
  <c r="K23" i="19"/>
  <c r="K22" i="19"/>
  <c r="H3" i="19"/>
  <c r="H6" i="19"/>
  <c r="H9" i="19"/>
  <c r="H12" i="19"/>
  <c r="H15" i="19"/>
  <c r="H18" i="19"/>
  <c r="H21" i="19"/>
  <c r="H24" i="19"/>
  <c r="H5" i="19"/>
  <c r="H8" i="19"/>
  <c r="H11" i="19"/>
  <c r="H14" i="19"/>
  <c r="H17" i="19"/>
  <c r="H20" i="19"/>
  <c r="H23" i="19"/>
  <c r="H4" i="19"/>
  <c r="H19" i="19"/>
  <c r="H25" i="19"/>
  <c r="H7" i="19"/>
  <c r="H10" i="19"/>
  <c r="H13" i="19"/>
  <c r="H16" i="19"/>
  <c r="H22" i="19"/>
  <c r="G3" i="17"/>
  <c r="G6" i="17"/>
  <c r="G9" i="17"/>
  <c r="G12" i="17"/>
  <c r="G15" i="17"/>
  <c r="G18" i="17"/>
  <c r="G21" i="17"/>
  <c r="G24" i="17"/>
  <c r="Q32" i="17"/>
  <c r="Q29" i="17"/>
  <c r="G5" i="17"/>
  <c r="G8" i="17"/>
  <c r="G11" i="17"/>
  <c r="G14" i="17"/>
  <c r="G17" i="17"/>
  <c r="G20" i="17"/>
  <c r="G23" i="17"/>
  <c r="Q30" i="17"/>
  <c r="Q31" i="17"/>
  <c r="G4" i="17"/>
  <c r="G7" i="17"/>
  <c r="G10" i="17"/>
  <c r="G13" i="17"/>
  <c r="G16" i="17"/>
  <c r="G19" i="17"/>
  <c r="G22" i="17"/>
  <c r="G25" i="17"/>
  <c r="G3" i="16"/>
  <c r="G15" i="16"/>
  <c r="G11" i="16"/>
  <c r="G13" i="16"/>
  <c r="G5" i="16"/>
  <c r="G21" i="16"/>
  <c r="G25" i="16"/>
  <c r="G4" i="16"/>
  <c r="G6" i="16"/>
  <c r="G8" i="16"/>
  <c r="G10" i="16"/>
  <c r="G12" i="16"/>
  <c r="G14" i="16"/>
  <c r="G16" i="16"/>
  <c r="G18" i="16"/>
  <c r="G20" i="16"/>
  <c r="G22" i="16"/>
  <c r="G24" i="16"/>
  <c r="G7" i="16"/>
  <c r="G17" i="16"/>
  <c r="G23" i="16"/>
  <c r="G9" i="16"/>
  <c r="G19" i="16"/>
  <c r="I3" i="16"/>
  <c r="I5" i="16"/>
  <c r="I7" i="16"/>
  <c r="I9" i="16"/>
  <c r="I11" i="16"/>
  <c r="I13" i="16"/>
  <c r="I15" i="16"/>
  <c r="I17" i="16"/>
  <c r="I19" i="16"/>
  <c r="I21" i="16"/>
  <c r="I23" i="16"/>
  <c r="I25" i="16"/>
  <c r="I6" i="16"/>
  <c r="I10" i="16"/>
  <c r="I14" i="16"/>
  <c r="I18" i="16"/>
  <c r="I22" i="16"/>
  <c r="I4" i="16"/>
  <c r="I8" i="16"/>
  <c r="I12" i="16"/>
  <c r="I16" i="16"/>
  <c r="I20" i="16"/>
  <c r="I24" i="16"/>
  <c r="H3" i="16"/>
  <c r="H5" i="16"/>
  <c r="H7" i="16"/>
  <c r="H9" i="16"/>
  <c r="H11" i="16"/>
  <c r="H13" i="16"/>
  <c r="H15" i="16"/>
  <c r="H17" i="16"/>
  <c r="H19" i="16"/>
  <c r="H21" i="16"/>
  <c r="H23" i="16"/>
  <c r="H25" i="16"/>
  <c r="H4" i="16"/>
  <c r="H6" i="16"/>
  <c r="H8" i="16"/>
  <c r="H10" i="16"/>
  <c r="H12" i="16"/>
  <c r="H14" i="16"/>
  <c r="H16" i="16"/>
  <c r="H18" i="16"/>
  <c r="H20" i="16"/>
  <c r="H22" i="16"/>
  <c r="H24" i="16"/>
  <c r="F4" i="16"/>
  <c r="F6" i="16"/>
  <c r="F8" i="16"/>
  <c r="F10" i="16"/>
  <c r="F12" i="16"/>
  <c r="F14" i="16"/>
  <c r="F16" i="16"/>
  <c r="F18" i="16"/>
  <c r="F20" i="16"/>
  <c r="F22" i="16"/>
  <c r="F24" i="16"/>
  <c r="F3" i="16"/>
  <c r="F11" i="16"/>
  <c r="F15" i="16"/>
  <c r="F21" i="16"/>
  <c r="F7" i="16"/>
  <c r="F17" i="16"/>
  <c r="F23" i="16"/>
  <c r="F5" i="16"/>
  <c r="F9" i="16"/>
  <c r="F13" i="16"/>
  <c r="F19" i="16"/>
  <c r="F25" i="16"/>
  <c r="G3" i="15"/>
  <c r="G5" i="15"/>
  <c r="G7" i="15"/>
  <c r="G9" i="15"/>
  <c r="G11" i="15"/>
  <c r="G13" i="15"/>
  <c r="G15" i="15"/>
  <c r="G17" i="15"/>
  <c r="G19" i="15"/>
  <c r="G21" i="15"/>
  <c r="G23" i="15"/>
  <c r="G25" i="15"/>
  <c r="G4" i="15"/>
  <c r="G6" i="15"/>
  <c r="G8" i="15"/>
  <c r="G10" i="15"/>
  <c r="G12" i="15"/>
  <c r="G14" i="15"/>
  <c r="G16" i="15"/>
  <c r="G18" i="15"/>
  <c r="G20" i="15"/>
  <c r="G22" i="15"/>
  <c r="G24" i="15"/>
  <c r="F3" i="15"/>
  <c r="F5" i="15"/>
  <c r="F7" i="15"/>
  <c r="F9" i="15"/>
  <c r="F11" i="15"/>
  <c r="F13" i="15"/>
  <c r="F15" i="15"/>
  <c r="F17" i="15"/>
  <c r="F19" i="15"/>
  <c r="F21" i="15"/>
  <c r="F23" i="15"/>
  <c r="F25" i="15"/>
  <c r="F4" i="15"/>
  <c r="F6" i="15"/>
  <c r="F8" i="15"/>
  <c r="F10" i="15"/>
  <c r="F12" i="15"/>
  <c r="F14" i="15"/>
  <c r="F16" i="15"/>
  <c r="F18" i="15"/>
  <c r="F20" i="15"/>
  <c r="F22" i="15"/>
  <c r="F24" i="15"/>
  <c r="H3" i="15"/>
  <c r="H5" i="15"/>
  <c r="H7" i="15"/>
  <c r="H9" i="15"/>
  <c r="H11" i="15"/>
  <c r="H13" i="15"/>
  <c r="H15" i="15"/>
  <c r="H17" i="15"/>
  <c r="H19" i="15"/>
  <c r="H21" i="15"/>
  <c r="H23" i="15"/>
  <c r="H25" i="15"/>
  <c r="H6" i="15"/>
  <c r="H10" i="15"/>
  <c r="H14" i="15"/>
  <c r="H18" i="15"/>
  <c r="H24" i="15"/>
  <c r="H4" i="15"/>
  <c r="H12" i="15"/>
  <c r="H16" i="15"/>
  <c r="H22" i="15"/>
  <c r="H8" i="15"/>
  <c r="H20" i="15"/>
  <c r="I5" i="15"/>
  <c r="I9" i="15"/>
  <c r="I13" i="15"/>
  <c r="I17" i="15"/>
  <c r="I21" i="15"/>
  <c r="I25" i="15"/>
  <c r="I3" i="15"/>
  <c r="I7" i="15"/>
  <c r="I11" i="15"/>
  <c r="I15" i="15"/>
  <c r="I19" i="15"/>
  <c r="I23" i="15"/>
  <c r="I6" i="15"/>
  <c r="I10" i="15"/>
  <c r="I16" i="15"/>
  <c r="I22" i="15"/>
  <c r="I4" i="15"/>
  <c r="I14" i="15"/>
  <c r="I20" i="15"/>
  <c r="I8" i="15"/>
  <c r="I12" i="15"/>
  <c r="I18" i="15"/>
  <c r="I24" i="15"/>
  <c r="F5" i="14"/>
  <c r="F3" i="14"/>
  <c r="F7" i="14"/>
  <c r="F9" i="14"/>
  <c r="F11" i="14"/>
  <c r="F13" i="14"/>
  <c r="F15" i="14"/>
  <c r="F17" i="14"/>
  <c r="F19" i="14"/>
  <c r="F21" i="14"/>
  <c r="F23" i="14"/>
  <c r="F25" i="14"/>
  <c r="F4" i="14"/>
  <c r="F6" i="14"/>
  <c r="F8" i="14"/>
  <c r="F10" i="14"/>
  <c r="F12" i="14"/>
  <c r="F14" i="14"/>
  <c r="F16" i="14"/>
  <c r="F18" i="14"/>
  <c r="F20" i="14"/>
  <c r="F22" i="14"/>
  <c r="F24" i="14"/>
  <c r="I16" i="14"/>
  <c r="I6" i="14"/>
  <c r="I10" i="14"/>
  <c r="I8" i="14"/>
  <c r="I3" i="14"/>
  <c r="I5" i="14"/>
  <c r="I7" i="14"/>
  <c r="I9" i="14"/>
  <c r="I11" i="14"/>
  <c r="I13" i="14"/>
  <c r="I15" i="14"/>
  <c r="I17" i="14"/>
  <c r="I19" i="14"/>
  <c r="I21" i="14"/>
  <c r="I23" i="14"/>
  <c r="I25" i="14"/>
  <c r="I4" i="14"/>
  <c r="I12" i="14"/>
  <c r="I14" i="14"/>
  <c r="I18" i="14"/>
  <c r="I20" i="14"/>
  <c r="I22" i="14"/>
  <c r="I24" i="14"/>
  <c r="G3" i="14"/>
  <c r="G5" i="14"/>
  <c r="G7" i="14"/>
  <c r="G9" i="14"/>
  <c r="G11" i="14"/>
  <c r="G13" i="14"/>
  <c r="G15" i="14"/>
  <c r="G17" i="14"/>
  <c r="G19" i="14"/>
  <c r="G21" i="14"/>
  <c r="G23" i="14"/>
  <c r="G25" i="14"/>
  <c r="G4" i="14"/>
  <c r="G6" i="14"/>
  <c r="G8" i="14"/>
  <c r="G10" i="14"/>
  <c r="G12" i="14"/>
  <c r="G14" i="14"/>
  <c r="G16" i="14"/>
  <c r="G18" i="14"/>
  <c r="G20" i="14"/>
  <c r="G22" i="14"/>
  <c r="G24" i="14"/>
  <c r="H25" i="14"/>
  <c r="H3" i="14"/>
  <c r="H11" i="14"/>
  <c r="H17" i="14"/>
  <c r="H23" i="14"/>
  <c r="H7" i="14"/>
  <c r="H13" i="14"/>
  <c r="H19" i="14"/>
  <c r="H5" i="14"/>
  <c r="H9" i="14"/>
  <c r="H15" i="14"/>
  <c r="H21" i="14"/>
  <c r="H24" i="14"/>
  <c r="H4" i="14"/>
  <c r="H6" i="14"/>
  <c r="H8" i="14"/>
  <c r="H10" i="14"/>
  <c r="H12" i="14"/>
  <c r="H14" i="14"/>
  <c r="H16" i="14"/>
  <c r="H18" i="14"/>
  <c r="H20" i="14"/>
  <c r="H22" i="14"/>
  <c r="F3" i="13"/>
  <c r="F5" i="13"/>
  <c r="F7" i="13"/>
  <c r="F9" i="13"/>
  <c r="F11" i="13"/>
  <c r="F13" i="13"/>
  <c r="F15" i="13"/>
  <c r="F17" i="13"/>
  <c r="F19" i="13"/>
  <c r="F21" i="13"/>
  <c r="F23" i="13"/>
  <c r="F25" i="13"/>
  <c r="F4" i="13"/>
  <c r="F6" i="13"/>
  <c r="F8" i="13"/>
  <c r="F10" i="13"/>
  <c r="F12" i="13"/>
  <c r="F14" i="13"/>
  <c r="F16" i="13"/>
  <c r="F18" i="13"/>
  <c r="F20" i="13"/>
  <c r="F22" i="13"/>
  <c r="F24" i="13"/>
  <c r="H3" i="13"/>
  <c r="H5" i="13"/>
  <c r="H7" i="13"/>
  <c r="H9" i="13"/>
  <c r="H11" i="13"/>
  <c r="H13" i="13"/>
  <c r="H15" i="13"/>
  <c r="H17" i="13"/>
  <c r="H19" i="13"/>
  <c r="H21" i="13"/>
  <c r="H23" i="13"/>
  <c r="H25" i="13"/>
  <c r="H4" i="13"/>
  <c r="H6" i="13"/>
  <c r="H8" i="13"/>
  <c r="H10" i="13"/>
  <c r="H12" i="13"/>
  <c r="H14" i="13"/>
  <c r="H16" i="13"/>
  <c r="H18" i="13"/>
  <c r="H20" i="13"/>
  <c r="H22" i="13"/>
  <c r="H24" i="13"/>
  <c r="G3" i="13"/>
  <c r="G5" i="13"/>
  <c r="G7" i="13"/>
  <c r="G9" i="13"/>
  <c r="G11" i="13"/>
  <c r="G13" i="13"/>
  <c r="G15" i="13"/>
  <c r="G17" i="13"/>
  <c r="G19" i="13"/>
  <c r="G21" i="13"/>
  <c r="G23" i="13"/>
  <c r="G25" i="13"/>
  <c r="G4" i="13"/>
  <c r="G6" i="13"/>
  <c r="G8" i="13"/>
  <c r="G10" i="13"/>
  <c r="G12" i="13"/>
  <c r="G14" i="13"/>
  <c r="G16" i="13"/>
  <c r="G18" i="13"/>
  <c r="G20" i="13"/>
  <c r="G22" i="13"/>
  <c r="G24" i="13"/>
  <c r="I3" i="13"/>
  <c r="I5" i="13"/>
  <c r="I7" i="13"/>
  <c r="I9" i="13"/>
  <c r="I11" i="13"/>
  <c r="I13" i="13"/>
  <c r="I15" i="13"/>
  <c r="I17" i="13"/>
  <c r="I19" i="13"/>
  <c r="I23" i="13"/>
  <c r="I25" i="13"/>
  <c r="I21" i="13"/>
  <c r="I4" i="13"/>
  <c r="I6" i="13"/>
  <c r="I8" i="13"/>
  <c r="I10" i="13"/>
  <c r="I12" i="13"/>
  <c r="I14" i="13"/>
  <c r="I16" i="13"/>
  <c r="I18" i="13"/>
  <c r="I20" i="13"/>
  <c r="I22" i="13"/>
  <c r="I24" i="13"/>
  <c r="F7" i="12"/>
  <c r="F9" i="12"/>
  <c r="F4" i="12"/>
  <c r="F6" i="12"/>
  <c r="F8" i="12"/>
  <c r="F10" i="12"/>
  <c r="F12" i="12"/>
  <c r="F14" i="12"/>
  <c r="F16" i="12"/>
  <c r="F18" i="12"/>
  <c r="F20" i="12"/>
  <c r="F22" i="12"/>
  <c r="F24" i="12"/>
  <c r="F3" i="12"/>
  <c r="F11" i="12"/>
  <c r="F13" i="12"/>
  <c r="F15" i="12"/>
  <c r="F17" i="12"/>
  <c r="F19" i="12"/>
  <c r="F21" i="12"/>
  <c r="F23" i="12"/>
  <c r="F25" i="12"/>
  <c r="F5" i="12"/>
  <c r="Q33" i="12"/>
  <c r="Q32" i="12"/>
  <c r="Q31" i="12"/>
  <c r="G13" i="11"/>
  <c r="G25" i="11"/>
  <c r="G8" i="11"/>
  <c r="G20" i="11"/>
  <c r="G3" i="11"/>
  <c r="G15" i="11"/>
  <c r="G10" i="11"/>
  <c r="G22" i="11"/>
  <c r="G5" i="11"/>
  <c r="G17" i="11"/>
  <c r="G24" i="11"/>
  <c r="G12" i="11"/>
  <c r="G7" i="11"/>
  <c r="G14" i="11"/>
  <c r="O29" i="11"/>
  <c r="G21" i="11"/>
  <c r="O30" i="11"/>
  <c r="G9" i="11"/>
  <c r="G4" i="11"/>
  <c r="G16" i="11"/>
  <c r="O31" i="11"/>
  <c r="G11" i="11"/>
  <c r="G23" i="11"/>
  <c r="O32" i="11"/>
  <c r="G6" i="11"/>
  <c r="G18" i="11"/>
  <c r="G19" i="11"/>
  <c r="H4" i="17"/>
  <c r="H7" i="17"/>
  <c r="H10" i="17"/>
  <c r="H13" i="17"/>
  <c r="H16" i="17"/>
  <c r="H19" i="17"/>
  <c r="H22" i="17"/>
  <c r="H25" i="17"/>
  <c r="H3" i="17"/>
  <c r="H6" i="17"/>
  <c r="H9" i="17"/>
  <c r="H12" i="17"/>
  <c r="H15" i="17"/>
  <c r="H18" i="17"/>
  <c r="H21" i="17"/>
  <c r="H24" i="17"/>
  <c r="H5" i="17"/>
  <c r="H8" i="17"/>
  <c r="H11" i="17"/>
  <c r="H14" i="17"/>
  <c r="H17" i="17"/>
  <c r="H20" i="17"/>
  <c r="H23" i="17"/>
  <c r="K4" i="17"/>
  <c r="K7" i="17"/>
  <c r="K10" i="17"/>
  <c r="K13" i="17"/>
  <c r="K16" i="17"/>
  <c r="K19" i="17"/>
  <c r="K22" i="17"/>
  <c r="K25" i="17"/>
  <c r="K3" i="17"/>
  <c r="K6" i="17"/>
  <c r="K9" i="17"/>
  <c r="K12" i="17"/>
  <c r="K15" i="17"/>
  <c r="K18" i="17"/>
  <c r="K21" i="17"/>
  <c r="K24" i="17"/>
  <c r="K5" i="17"/>
  <c r="K8" i="17"/>
  <c r="K11" i="17"/>
  <c r="K14" i="17"/>
  <c r="K17" i="17"/>
  <c r="K20" i="17"/>
  <c r="K23" i="17"/>
  <c r="I4" i="17"/>
  <c r="I7" i="17"/>
  <c r="I10" i="17"/>
  <c r="I13" i="17"/>
  <c r="I16" i="17"/>
  <c r="I19" i="17"/>
  <c r="I22" i="17"/>
  <c r="I25" i="17"/>
  <c r="I3" i="17"/>
  <c r="I6" i="17"/>
  <c r="I9" i="17"/>
  <c r="I12" i="17"/>
  <c r="I15" i="17"/>
  <c r="I18" i="17"/>
  <c r="I21" i="17"/>
  <c r="I24" i="17"/>
  <c r="I5" i="17"/>
  <c r="I23" i="17"/>
  <c r="I8" i="17"/>
  <c r="I11" i="17"/>
  <c r="I14" i="17"/>
  <c r="I17" i="17"/>
  <c r="I20" i="17"/>
  <c r="J4" i="17"/>
  <c r="J7" i="17"/>
  <c r="J10" i="17"/>
  <c r="J13" i="17"/>
  <c r="J16" i="17"/>
  <c r="J19" i="17"/>
  <c r="J22" i="17"/>
  <c r="J25" i="17"/>
  <c r="J3" i="17"/>
  <c r="J6" i="17"/>
  <c r="J9" i="17"/>
  <c r="J12" i="17"/>
  <c r="J15" i="17"/>
  <c r="J18" i="17"/>
  <c r="J21" i="17"/>
  <c r="J24" i="17"/>
  <c r="J5" i="17"/>
  <c r="J8" i="17"/>
  <c r="J11" i="17"/>
  <c r="J14" i="17"/>
  <c r="J17" i="17"/>
  <c r="J20" i="17"/>
  <c r="J23" i="17"/>
  <c r="I3" i="12"/>
  <c r="I5" i="12"/>
  <c r="I7" i="12"/>
  <c r="I9" i="12"/>
  <c r="I11" i="12"/>
  <c r="I13" i="12"/>
  <c r="I15" i="12"/>
  <c r="I17" i="12"/>
  <c r="I19" i="12"/>
  <c r="I21" i="12"/>
  <c r="I23" i="12"/>
  <c r="I25" i="12"/>
  <c r="I4" i="12"/>
  <c r="I6" i="12"/>
  <c r="I8" i="12"/>
  <c r="I10" i="12"/>
  <c r="I12" i="12"/>
  <c r="I14" i="12"/>
  <c r="I16" i="12"/>
  <c r="I18" i="12"/>
  <c r="I20" i="12"/>
  <c r="I22" i="12"/>
  <c r="I24" i="12"/>
  <c r="G4" i="12"/>
  <c r="G6" i="12"/>
  <c r="G8" i="12"/>
  <c r="G10" i="12"/>
  <c r="G12" i="12"/>
  <c r="G14" i="12"/>
  <c r="G16" i="12"/>
  <c r="G18" i="12"/>
  <c r="G20" i="12"/>
  <c r="G22" i="12"/>
  <c r="G24" i="12"/>
  <c r="G3" i="12"/>
  <c r="G5" i="12"/>
  <c r="G7" i="12"/>
  <c r="G9" i="12"/>
  <c r="G11" i="12"/>
  <c r="G19" i="12"/>
  <c r="G21" i="12"/>
  <c r="G15" i="12"/>
  <c r="G13" i="12"/>
  <c r="G23" i="12"/>
  <c r="G17" i="12"/>
  <c r="G25" i="12"/>
  <c r="H3" i="12"/>
  <c r="H5" i="12"/>
  <c r="H7" i="12"/>
  <c r="H9" i="12"/>
  <c r="H11" i="12"/>
  <c r="H13" i="12"/>
  <c r="H15" i="12"/>
  <c r="H17" i="12"/>
  <c r="H19" i="12"/>
  <c r="H21" i="12"/>
  <c r="H23" i="12"/>
  <c r="H25" i="12"/>
  <c r="H4" i="12"/>
  <c r="H8" i="12"/>
  <c r="H10" i="12"/>
  <c r="H12" i="12"/>
  <c r="H14" i="12"/>
  <c r="H16" i="12"/>
  <c r="H18" i="12"/>
  <c r="H20" i="12"/>
  <c r="H22" i="12"/>
  <c r="H24" i="12"/>
  <c r="H6" i="12"/>
  <c r="H6" i="11"/>
  <c r="H18" i="11"/>
  <c r="H12" i="11"/>
  <c r="H13" i="11"/>
  <c r="H25" i="11"/>
  <c r="H8" i="11"/>
  <c r="H20" i="11"/>
  <c r="H17" i="11"/>
  <c r="H3" i="11"/>
  <c r="H15" i="11"/>
  <c r="H10" i="11"/>
  <c r="H22" i="11"/>
  <c r="H24" i="11"/>
  <c r="H5" i="11"/>
  <c r="H7" i="11"/>
  <c r="H19" i="11"/>
  <c r="H14" i="11"/>
  <c r="H9" i="11"/>
  <c r="H21" i="11"/>
  <c r="H4" i="11"/>
  <c r="H16" i="11"/>
  <c r="H11" i="11"/>
  <c r="H23" i="11"/>
  <c r="K9" i="11"/>
  <c r="K21" i="11"/>
  <c r="K4" i="11"/>
  <c r="K16" i="11"/>
  <c r="K11" i="11"/>
  <c r="K23" i="11"/>
  <c r="K6" i="11"/>
  <c r="K18" i="11"/>
  <c r="K20" i="11"/>
  <c r="K15" i="11"/>
  <c r="K13" i="11"/>
  <c r="K25" i="11"/>
  <c r="K8" i="11"/>
  <c r="K3" i="11"/>
  <c r="K10" i="11"/>
  <c r="K22" i="11"/>
  <c r="K17" i="11"/>
  <c r="K5" i="11"/>
  <c r="K12" i="11"/>
  <c r="K24" i="11"/>
  <c r="K7" i="11"/>
  <c r="K19" i="11"/>
  <c r="K14" i="11"/>
  <c r="J4" i="11"/>
  <c r="J16" i="11"/>
  <c r="J22" i="11"/>
  <c r="J11" i="11"/>
  <c r="J23" i="11"/>
  <c r="J6" i="11"/>
  <c r="J18" i="11"/>
  <c r="J13" i="11"/>
  <c r="J25" i="11"/>
  <c r="J8" i="11"/>
  <c r="J20" i="11"/>
  <c r="J15" i="11"/>
  <c r="J10" i="11"/>
  <c r="J3" i="11"/>
  <c r="J5" i="11"/>
  <c r="J17" i="11"/>
  <c r="J12" i="11"/>
  <c r="J24" i="11"/>
  <c r="J7" i="11"/>
  <c r="J19" i="11"/>
  <c r="J14" i="11"/>
  <c r="J9" i="11"/>
  <c r="J21" i="11"/>
  <c r="I11" i="11"/>
  <c r="I23" i="11"/>
  <c r="I6" i="11"/>
  <c r="I18" i="11"/>
  <c r="I22" i="11"/>
  <c r="I17" i="11"/>
  <c r="I13" i="11"/>
  <c r="I25" i="11"/>
  <c r="I8" i="11"/>
  <c r="I20" i="11"/>
  <c r="I3" i="11"/>
  <c r="I15" i="11"/>
  <c r="I10" i="11"/>
  <c r="I5" i="11"/>
  <c r="I12" i="11"/>
  <c r="I24" i="11"/>
  <c r="I19" i="11"/>
  <c r="I7" i="11"/>
  <c r="I14" i="11"/>
  <c r="I9" i="11"/>
  <c r="I21" i="11"/>
  <c r="I4" i="11"/>
  <c r="I16" i="11"/>
  <c r="F16" i="18" l="1"/>
  <c r="Q29" i="29"/>
  <c r="Q28" i="29"/>
  <c r="Q28" i="28"/>
  <c r="Q27" i="28"/>
  <c r="Q29" i="27"/>
  <c r="Q28" i="27"/>
  <c r="F7" i="22"/>
  <c r="F10" i="22"/>
  <c r="F8" i="22"/>
  <c r="F5" i="22"/>
  <c r="F4" i="22"/>
  <c r="F11" i="18"/>
  <c r="F7" i="18"/>
  <c r="F8" i="18"/>
  <c r="F12" i="18"/>
  <c r="F5" i="18"/>
  <c r="F4" i="18"/>
  <c r="F9" i="18"/>
  <c r="F3" i="18"/>
  <c r="F3" i="22"/>
  <c r="O28" i="3"/>
  <c r="O27" i="3"/>
  <c r="G8" i="21"/>
  <c r="G23" i="21"/>
  <c r="G22" i="21"/>
  <c r="G5" i="21"/>
  <c r="Q29" i="21"/>
  <c r="G13" i="21"/>
  <c r="G7" i="21"/>
  <c r="G3" i="21"/>
  <c r="G4" i="21"/>
  <c r="G15" i="21"/>
  <c r="G20" i="21"/>
  <c r="G25" i="21"/>
  <c r="G12" i="21"/>
  <c r="G16" i="21"/>
  <c r="G24" i="21"/>
  <c r="G9" i="21"/>
  <c r="Q31" i="21"/>
  <c r="G17" i="21"/>
  <c r="Q32" i="21"/>
  <c r="G21" i="21"/>
  <c r="G14" i="21"/>
  <c r="G6" i="21"/>
  <c r="G10" i="21"/>
  <c r="G18" i="21"/>
  <c r="Q30" i="21"/>
  <c r="G11" i="21"/>
  <c r="G19" i="21"/>
  <c r="Q27" i="18" l="1"/>
  <c r="G9" i="18" s="1"/>
  <c r="Q33" i="29"/>
  <c r="Q32" i="29"/>
  <c r="Q31" i="29"/>
  <c r="Q30" i="29"/>
  <c r="E24" i="29"/>
  <c r="E22" i="29"/>
  <c r="E20" i="29"/>
  <c r="E18" i="29"/>
  <c r="E16" i="29"/>
  <c r="E14" i="29"/>
  <c r="E12" i="29"/>
  <c r="E10" i="29"/>
  <c r="E8" i="29"/>
  <c r="E6" i="29"/>
  <c r="E4" i="29"/>
  <c r="E25" i="29"/>
  <c r="E23" i="29"/>
  <c r="E21" i="29"/>
  <c r="E19" i="29"/>
  <c r="E17" i="29"/>
  <c r="E15" i="29"/>
  <c r="E13" i="29"/>
  <c r="E11" i="29"/>
  <c r="E9" i="29"/>
  <c r="E7" i="29"/>
  <c r="E5" i="29"/>
  <c r="E3" i="29"/>
  <c r="Q32" i="28"/>
  <c r="Q31" i="28"/>
  <c r="Q30" i="28"/>
  <c r="G23" i="28"/>
  <c r="G20" i="28"/>
  <c r="G17" i="28"/>
  <c r="G14" i="28"/>
  <c r="G11" i="28"/>
  <c r="G8" i="28"/>
  <c r="G5" i="28"/>
  <c r="Q29" i="28"/>
  <c r="G24" i="28"/>
  <c r="G21" i="28"/>
  <c r="G18" i="28"/>
  <c r="G15" i="28"/>
  <c r="G12" i="28"/>
  <c r="G9" i="28"/>
  <c r="G6" i="28"/>
  <c r="G3" i="28"/>
  <c r="G25" i="28"/>
  <c r="G22" i="28"/>
  <c r="G19" i="28"/>
  <c r="G16" i="28"/>
  <c r="G13" i="28"/>
  <c r="G10" i="28"/>
  <c r="G7" i="28"/>
  <c r="G4" i="28"/>
  <c r="Q33" i="27"/>
  <c r="Q32" i="27"/>
  <c r="E23" i="27"/>
  <c r="Q31" i="27"/>
  <c r="E9" i="27"/>
  <c r="Q30" i="27"/>
  <c r="E17" i="27"/>
  <c r="E24" i="27"/>
  <c r="E22" i="27"/>
  <c r="E20" i="27"/>
  <c r="E18" i="27"/>
  <c r="E16" i="27"/>
  <c r="E14" i="27"/>
  <c r="E12" i="27"/>
  <c r="E10" i="27"/>
  <c r="E8" i="27"/>
  <c r="E6" i="27"/>
  <c r="E4" i="27"/>
  <c r="E21" i="27"/>
  <c r="E25" i="27"/>
  <c r="E19" i="27"/>
  <c r="E15" i="27"/>
  <c r="E13" i="27"/>
  <c r="E11" i="27"/>
  <c r="E7" i="27"/>
  <c r="E5" i="27"/>
  <c r="E3" i="27"/>
  <c r="Q28" i="22"/>
  <c r="Q27" i="22"/>
  <c r="G8" i="22" s="1"/>
  <c r="Q28" i="18"/>
  <c r="Q29" i="18" s="1"/>
  <c r="G25" i="3"/>
  <c r="G22" i="3"/>
  <c r="G18" i="3"/>
  <c r="G7" i="3"/>
  <c r="G15" i="3"/>
  <c r="G5" i="3"/>
  <c r="G19" i="3"/>
  <c r="G9" i="3"/>
  <c r="G17" i="3"/>
  <c r="G4" i="3"/>
  <c r="G10" i="3"/>
  <c r="G23" i="3"/>
  <c r="G6" i="3"/>
  <c r="G3" i="3"/>
  <c r="G12" i="3"/>
  <c r="G8" i="3"/>
  <c r="G24" i="3"/>
  <c r="G21" i="3"/>
  <c r="G11" i="3"/>
  <c r="G13" i="3"/>
  <c r="G16" i="3"/>
  <c r="G14" i="3"/>
  <c r="O30" i="3"/>
  <c r="O31" i="3"/>
  <c r="G20" i="3"/>
  <c r="O32" i="3"/>
  <c r="O29" i="3"/>
  <c r="I12" i="21"/>
  <c r="I14" i="21"/>
  <c r="I15" i="21"/>
  <c r="I17" i="21"/>
  <c r="I18" i="21"/>
  <c r="I21" i="21"/>
  <c r="I4" i="21"/>
  <c r="I13" i="21"/>
  <c r="I7" i="21"/>
  <c r="I25" i="21"/>
  <c r="I16" i="21"/>
  <c r="I10" i="21"/>
  <c r="I19" i="21"/>
  <c r="I22" i="21"/>
  <c r="I3" i="21"/>
  <c r="I5" i="21"/>
  <c r="I8" i="21"/>
  <c r="I23" i="21"/>
  <c r="I24" i="21"/>
  <c r="I6" i="21"/>
  <c r="I20" i="21"/>
  <c r="I9" i="21"/>
  <c r="I11" i="21"/>
  <c r="K25" i="21"/>
  <c r="K7" i="21"/>
  <c r="K24" i="21"/>
  <c r="K17" i="21"/>
  <c r="K4" i="21"/>
  <c r="K23" i="21"/>
  <c r="K9" i="21"/>
  <c r="K6" i="21"/>
  <c r="K13" i="21"/>
  <c r="K22" i="21"/>
  <c r="K3" i="21"/>
  <c r="K19" i="21"/>
  <c r="K12" i="21"/>
  <c r="K10" i="21"/>
  <c r="K5" i="21"/>
  <c r="K8" i="21"/>
  <c r="K14" i="21"/>
  <c r="K16" i="21"/>
  <c r="K11" i="21"/>
  <c r="K21" i="21"/>
  <c r="K15" i="21"/>
  <c r="K18" i="21"/>
  <c r="K20" i="21"/>
  <c r="H9" i="21"/>
  <c r="H22" i="21"/>
  <c r="H12" i="21"/>
  <c r="H8" i="21"/>
  <c r="H15" i="21"/>
  <c r="H18" i="21"/>
  <c r="H17" i="21"/>
  <c r="H24" i="21"/>
  <c r="H20" i="21"/>
  <c r="H7" i="21"/>
  <c r="H25" i="21"/>
  <c r="H5" i="21"/>
  <c r="H23" i="21"/>
  <c r="H4" i="21"/>
  <c r="H13" i="21"/>
  <c r="H10" i="21"/>
  <c r="H3" i="21"/>
  <c r="H11" i="21"/>
  <c r="H14" i="21"/>
  <c r="H21" i="21"/>
  <c r="H16" i="21"/>
  <c r="H6" i="21"/>
  <c r="H19" i="21"/>
  <c r="J15" i="21"/>
  <c r="J14" i="21"/>
  <c r="J18" i="21"/>
  <c r="J17" i="21"/>
  <c r="J20" i="21"/>
  <c r="J24" i="21"/>
  <c r="J10" i="21"/>
  <c r="J7" i="21"/>
  <c r="J13" i="21"/>
  <c r="J3" i="21"/>
  <c r="J25" i="21"/>
  <c r="J16" i="21"/>
  <c r="J22" i="21"/>
  <c r="J19" i="21"/>
  <c r="J6" i="21"/>
  <c r="J5" i="21"/>
  <c r="J8" i="21"/>
  <c r="J21" i="21"/>
  <c r="J23" i="21"/>
  <c r="J4" i="21"/>
  <c r="J9" i="21"/>
  <c r="J12" i="21"/>
  <c r="J11" i="21"/>
  <c r="G21" i="18" l="1"/>
  <c r="G7" i="18"/>
  <c r="G13" i="18"/>
  <c r="G16" i="18"/>
  <c r="G17" i="18"/>
  <c r="G6" i="18"/>
  <c r="G18" i="18"/>
  <c r="G14" i="18"/>
  <c r="G25" i="18"/>
  <c r="G24" i="18"/>
  <c r="G11" i="18"/>
  <c r="G19" i="18"/>
  <c r="G22" i="18"/>
  <c r="G10" i="18"/>
  <c r="G4" i="18"/>
  <c r="G20" i="18"/>
  <c r="G15" i="18"/>
  <c r="G3" i="18"/>
  <c r="G23" i="18"/>
  <c r="G12" i="18"/>
  <c r="G8" i="18"/>
  <c r="G5" i="18"/>
  <c r="I24" i="29"/>
  <c r="I22" i="29"/>
  <c r="I20" i="29"/>
  <c r="I18" i="29"/>
  <c r="I16" i="29"/>
  <c r="I14" i="29"/>
  <c r="I12" i="29"/>
  <c r="I10" i="29"/>
  <c r="I8" i="29"/>
  <c r="I6" i="29"/>
  <c r="I4" i="29"/>
  <c r="I25" i="29"/>
  <c r="I23" i="29"/>
  <c r="I21" i="29"/>
  <c r="I19" i="29"/>
  <c r="I17" i="29"/>
  <c r="I15" i="29"/>
  <c r="I13" i="29"/>
  <c r="I11" i="29"/>
  <c r="I9" i="29"/>
  <c r="I7" i="29"/>
  <c r="I5" i="29"/>
  <c r="I3" i="29"/>
  <c r="H24" i="29"/>
  <c r="H22" i="29"/>
  <c r="H20" i="29"/>
  <c r="H18" i="29"/>
  <c r="H16" i="29"/>
  <c r="H14" i="29"/>
  <c r="H12" i="29"/>
  <c r="H10" i="29"/>
  <c r="H8" i="29"/>
  <c r="H6" i="29"/>
  <c r="H4" i="29"/>
  <c r="H25" i="29"/>
  <c r="H23" i="29"/>
  <c r="H21" i="29"/>
  <c r="H19" i="29"/>
  <c r="H17" i="29"/>
  <c r="H15" i="29"/>
  <c r="H13" i="29"/>
  <c r="H11" i="29"/>
  <c r="H9" i="29"/>
  <c r="H7" i="29"/>
  <c r="H5" i="29"/>
  <c r="H3" i="29"/>
  <c r="F24" i="29"/>
  <c r="F22" i="29"/>
  <c r="F20" i="29"/>
  <c r="F18" i="29"/>
  <c r="F16" i="29"/>
  <c r="F14" i="29"/>
  <c r="F12" i="29"/>
  <c r="F10" i="29"/>
  <c r="F8" i="29"/>
  <c r="F6" i="29"/>
  <c r="F4" i="29"/>
  <c r="F25" i="29"/>
  <c r="F23" i="29"/>
  <c r="F21" i="29"/>
  <c r="F19" i="29"/>
  <c r="F17" i="29"/>
  <c r="F15" i="29"/>
  <c r="F13" i="29"/>
  <c r="F11" i="29"/>
  <c r="F9" i="29"/>
  <c r="F7" i="29"/>
  <c r="F5" i="29"/>
  <c r="F3" i="29"/>
  <c r="G24" i="29"/>
  <c r="G22" i="29"/>
  <c r="G20" i="29"/>
  <c r="G18" i="29"/>
  <c r="G16" i="29"/>
  <c r="G14" i="29"/>
  <c r="G12" i="29"/>
  <c r="G10" i="29"/>
  <c r="G8" i="29"/>
  <c r="G6" i="29"/>
  <c r="G4" i="29"/>
  <c r="G23" i="29"/>
  <c r="G25" i="29"/>
  <c r="G21" i="29"/>
  <c r="G19" i="29"/>
  <c r="G17" i="29"/>
  <c r="G15" i="29"/>
  <c r="G13" i="29"/>
  <c r="G11" i="29"/>
  <c r="G9" i="29"/>
  <c r="G7" i="29"/>
  <c r="G5" i="29"/>
  <c r="G3" i="29"/>
  <c r="H23" i="28"/>
  <c r="H20" i="28"/>
  <c r="H17" i="28"/>
  <c r="H14" i="28"/>
  <c r="H11" i="28"/>
  <c r="H8" i="28"/>
  <c r="H5" i="28"/>
  <c r="H24" i="28"/>
  <c r="H21" i="28"/>
  <c r="H18" i="28"/>
  <c r="H15" i="28"/>
  <c r="H12" i="28"/>
  <c r="H9" i="28"/>
  <c r="H6" i="28"/>
  <c r="H3" i="28"/>
  <c r="H25" i="28"/>
  <c r="H22" i="28"/>
  <c r="H19" i="28"/>
  <c r="H16" i="28"/>
  <c r="H13" i="28"/>
  <c r="H10" i="28"/>
  <c r="H7" i="28"/>
  <c r="H4" i="28"/>
  <c r="I23" i="28"/>
  <c r="I20" i="28"/>
  <c r="I17" i="28"/>
  <c r="I14" i="28"/>
  <c r="I11" i="28"/>
  <c r="I8" i="28"/>
  <c r="I5" i="28"/>
  <c r="I24" i="28"/>
  <c r="I21" i="28"/>
  <c r="I15" i="28"/>
  <c r="I12" i="28"/>
  <c r="I9" i="28"/>
  <c r="I6" i="28"/>
  <c r="I3" i="28"/>
  <c r="I18" i="28"/>
  <c r="I25" i="28"/>
  <c r="I22" i="28"/>
  <c r="I19" i="28"/>
  <c r="I16" i="28"/>
  <c r="I13" i="28"/>
  <c r="I10" i="28"/>
  <c r="I7" i="28"/>
  <c r="I4" i="28"/>
  <c r="J24" i="28"/>
  <c r="J21" i="28"/>
  <c r="J18" i="28"/>
  <c r="J15" i="28"/>
  <c r="J12" i="28"/>
  <c r="J9" i="28"/>
  <c r="J6" i="28"/>
  <c r="J3" i="28"/>
  <c r="J22" i="28"/>
  <c r="J25" i="28"/>
  <c r="J19" i="28"/>
  <c r="J16" i="28"/>
  <c r="J13" i="28"/>
  <c r="J10" i="28"/>
  <c r="J7" i="28"/>
  <c r="J4" i="28"/>
  <c r="J23" i="28"/>
  <c r="J20" i="28"/>
  <c r="J11" i="28"/>
  <c r="J17" i="28"/>
  <c r="J14" i="28"/>
  <c r="J8" i="28"/>
  <c r="J5" i="28"/>
  <c r="K24" i="28"/>
  <c r="K21" i="28"/>
  <c r="K18" i="28"/>
  <c r="K15" i="28"/>
  <c r="K12" i="28"/>
  <c r="K9" i="28"/>
  <c r="K6" i="28"/>
  <c r="K3" i="28"/>
  <c r="K25" i="28"/>
  <c r="K22" i="28"/>
  <c r="K19" i="28"/>
  <c r="K16" i="28"/>
  <c r="K13" i="28"/>
  <c r="K10" i="28"/>
  <c r="K7" i="28"/>
  <c r="K4" i="28"/>
  <c r="K23" i="28"/>
  <c r="K20" i="28"/>
  <c r="K17" i="28"/>
  <c r="K14" i="28"/>
  <c r="K11" i="28"/>
  <c r="K8" i="28"/>
  <c r="K5" i="28"/>
  <c r="F23" i="27"/>
  <c r="F17" i="27"/>
  <c r="F24" i="27"/>
  <c r="F22" i="27"/>
  <c r="F20" i="27"/>
  <c r="F18" i="27"/>
  <c r="F16" i="27"/>
  <c r="F14" i="27"/>
  <c r="F12" i="27"/>
  <c r="F10" i="27"/>
  <c r="F8" i="27"/>
  <c r="F6" i="27"/>
  <c r="F4" i="27"/>
  <c r="F21" i="27"/>
  <c r="F19" i="27"/>
  <c r="F25" i="27"/>
  <c r="F15" i="27"/>
  <c r="F13" i="27"/>
  <c r="F11" i="27"/>
  <c r="F9" i="27"/>
  <c r="F7" i="27"/>
  <c r="F5" i="27"/>
  <c r="F3" i="27"/>
  <c r="G24" i="27"/>
  <c r="G22" i="27"/>
  <c r="G20" i="27"/>
  <c r="G18" i="27"/>
  <c r="G16" i="27"/>
  <c r="G14" i="27"/>
  <c r="G12" i="27"/>
  <c r="G10" i="27"/>
  <c r="G8" i="27"/>
  <c r="G6" i="27"/>
  <c r="G4" i="27"/>
  <c r="G25" i="27"/>
  <c r="G23" i="27"/>
  <c r="G21" i="27"/>
  <c r="G19" i="27"/>
  <c r="G17" i="27"/>
  <c r="G15" i="27"/>
  <c r="G13" i="27"/>
  <c r="G11" i="27"/>
  <c r="G9" i="27"/>
  <c r="G7" i="27"/>
  <c r="G5" i="27"/>
  <c r="G3" i="27"/>
  <c r="H24" i="27"/>
  <c r="H22" i="27"/>
  <c r="H20" i="27"/>
  <c r="H18" i="27"/>
  <c r="H16" i="27"/>
  <c r="H14" i="27"/>
  <c r="H12" i="27"/>
  <c r="H10" i="27"/>
  <c r="H8" i="27"/>
  <c r="H6" i="27"/>
  <c r="H4" i="27"/>
  <c r="H25" i="27"/>
  <c r="H23" i="27"/>
  <c r="H21" i="27"/>
  <c r="H19" i="27"/>
  <c r="H17" i="27"/>
  <c r="H15" i="27"/>
  <c r="H13" i="27"/>
  <c r="H11" i="27"/>
  <c r="H9" i="27"/>
  <c r="H7" i="27"/>
  <c r="H5" i="27"/>
  <c r="H3" i="27"/>
  <c r="I24" i="27"/>
  <c r="I22" i="27"/>
  <c r="I20" i="27"/>
  <c r="I18" i="27"/>
  <c r="I16" i="27"/>
  <c r="I14" i="27"/>
  <c r="I12" i="27"/>
  <c r="I10" i="27"/>
  <c r="I8" i="27"/>
  <c r="I6" i="27"/>
  <c r="I4" i="27"/>
  <c r="I25" i="27"/>
  <c r="I23" i="27"/>
  <c r="I21" i="27"/>
  <c r="I19" i="27"/>
  <c r="I17" i="27"/>
  <c r="I15" i="27"/>
  <c r="I13" i="27"/>
  <c r="I11" i="27"/>
  <c r="I9" i="27"/>
  <c r="I7" i="27"/>
  <c r="I5" i="27"/>
  <c r="I3" i="27"/>
  <c r="G10" i="22"/>
  <c r="G6" i="22"/>
  <c r="G9" i="22"/>
  <c r="G12" i="22"/>
  <c r="G21" i="22"/>
  <c r="G5" i="22"/>
  <c r="Q32" i="22"/>
  <c r="K16" i="22" s="1"/>
  <c r="G13" i="22"/>
  <c r="G11" i="22"/>
  <c r="G16" i="22"/>
  <c r="G14" i="22"/>
  <c r="G19" i="22"/>
  <c r="G17" i="22"/>
  <c r="G25" i="22"/>
  <c r="G20" i="22"/>
  <c r="G3" i="22"/>
  <c r="G23" i="22"/>
  <c r="G24" i="22"/>
  <c r="G4" i="22"/>
  <c r="Q29" i="22"/>
  <c r="H14" i="22" s="1"/>
  <c r="G15" i="22"/>
  <c r="Q30" i="22"/>
  <c r="I11" i="22" s="1"/>
  <c r="G7" i="22"/>
  <c r="G18" i="22"/>
  <c r="Q31" i="22"/>
  <c r="J9" i="22" s="1"/>
  <c r="G22" i="22"/>
  <c r="Q30" i="18"/>
  <c r="I4" i="18" s="1"/>
  <c r="Q32" i="18"/>
  <c r="K4" i="18" s="1"/>
  <c r="Q31" i="18"/>
  <c r="J6" i="18" s="1"/>
  <c r="J17" i="18"/>
  <c r="J16" i="18"/>
  <c r="J23" i="18"/>
  <c r="H9" i="18"/>
  <c r="H23" i="18"/>
  <c r="H12" i="18"/>
  <c r="H4" i="18"/>
  <c r="H15" i="18"/>
  <c r="H13" i="18"/>
  <c r="H24" i="18"/>
  <c r="H7" i="18"/>
  <c r="H18" i="18"/>
  <c r="H10" i="18"/>
  <c r="H21" i="18"/>
  <c r="H16" i="18"/>
  <c r="H5" i="18"/>
  <c r="H19" i="18"/>
  <c r="H8" i="18"/>
  <c r="H22" i="18"/>
  <c r="H11" i="18"/>
  <c r="H25" i="18"/>
  <c r="H14" i="18"/>
  <c r="H3" i="18"/>
  <c r="H17" i="18"/>
  <c r="H6" i="18"/>
  <c r="H20" i="18"/>
  <c r="H15" i="3"/>
  <c r="H18" i="3"/>
  <c r="H14" i="3"/>
  <c r="H19" i="3"/>
  <c r="H17" i="3"/>
  <c r="H16" i="3"/>
  <c r="H4" i="3"/>
  <c r="H23" i="3"/>
  <c r="H20" i="3"/>
  <c r="H10" i="3"/>
  <c r="H12" i="3"/>
  <c r="H9" i="3"/>
  <c r="H24" i="3"/>
  <c r="H21" i="3"/>
  <c r="H6" i="3"/>
  <c r="H8" i="3"/>
  <c r="H7" i="3"/>
  <c r="H25" i="3"/>
  <c r="H22" i="3"/>
  <c r="H3" i="3"/>
  <c r="H11" i="3"/>
  <c r="H13" i="3"/>
  <c r="H5" i="3"/>
  <c r="J8" i="3"/>
  <c r="J23" i="3"/>
  <c r="J20" i="3"/>
  <c r="J16" i="3"/>
  <c r="J13" i="3"/>
  <c r="J17" i="3"/>
  <c r="J14" i="3"/>
  <c r="J4" i="3"/>
  <c r="J7" i="3"/>
  <c r="J18" i="3"/>
  <c r="J11" i="3"/>
  <c r="J12" i="3"/>
  <c r="J3" i="3"/>
  <c r="J19" i="3"/>
  <c r="J25" i="3"/>
  <c r="J22" i="3"/>
  <c r="J5" i="3"/>
  <c r="J10" i="3"/>
  <c r="J6" i="3"/>
  <c r="J9" i="3"/>
  <c r="J15" i="3"/>
  <c r="J24" i="3"/>
  <c r="J21" i="3"/>
  <c r="I18" i="3"/>
  <c r="I10" i="3"/>
  <c r="I23" i="3"/>
  <c r="I20" i="3"/>
  <c r="I13" i="3"/>
  <c r="I15" i="3"/>
  <c r="I24" i="3"/>
  <c r="I21" i="3"/>
  <c r="I4" i="3"/>
  <c r="I3" i="3"/>
  <c r="I6" i="3"/>
  <c r="I7" i="3"/>
  <c r="I25" i="3"/>
  <c r="I22" i="3"/>
  <c r="I9" i="3"/>
  <c r="I16" i="3"/>
  <c r="I5" i="3"/>
  <c r="I11" i="3"/>
  <c r="I17" i="3"/>
  <c r="I8" i="3"/>
  <c r="I14" i="3"/>
  <c r="I12" i="3"/>
  <c r="I19" i="3"/>
  <c r="K23" i="3"/>
  <c r="K20" i="3"/>
  <c r="K8" i="3"/>
  <c r="K3" i="3"/>
  <c r="K4" i="3"/>
  <c r="K16" i="3"/>
  <c r="K9" i="3"/>
  <c r="K21" i="3"/>
  <c r="K24" i="3"/>
  <c r="K18" i="3"/>
  <c r="K5" i="3"/>
  <c r="K11" i="3"/>
  <c r="K7" i="3"/>
  <c r="K25" i="3"/>
  <c r="K22" i="3"/>
  <c r="K14" i="3"/>
  <c r="K19" i="3"/>
  <c r="K13" i="3"/>
  <c r="K15" i="3"/>
  <c r="K6" i="3"/>
  <c r="K12" i="3"/>
  <c r="K17" i="3"/>
  <c r="K10" i="3"/>
  <c r="K14" i="18" l="1"/>
  <c r="K19" i="18"/>
  <c r="K9" i="18"/>
  <c r="K15" i="18"/>
  <c r="K11" i="18"/>
  <c r="K24" i="18"/>
  <c r="K21" i="18"/>
  <c r="K6" i="18"/>
  <c r="J4" i="18"/>
  <c r="K20" i="18"/>
  <c r="K12" i="22"/>
  <c r="I19" i="22"/>
  <c r="I18" i="22"/>
  <c r="I21" i="22"/>
  <c r="K9" i="22"/>
  <c r="I3" i="22"/>
  <c r="I8" i="22"/>
  <c r="I6" i="22"/>
  <c r="K20" i="22"/>
  <c r="K23" i="22"/>
  <c r="I24" i="22"/>
  <c r="I17" i="22"/>
  <c r="I4" i="22"/>
  <c r="I20" i="22"/>
  <c r="I10" i="22"/>
  <c r="I13" i="22"/>
  <c r="K5" i="22"/>
  <c r="K19" i="22"/>
  <c r="K8" i="22"/>
  <c r="K22" i="22"/>
  <c r="K11" i="22"/>
  <c r="K25" i="22"/>
  <c r="H10" i="22"/>
  <c r="K14" i="22"/>
  <c r="K3" i="22"/>
  <c r="H13" i="22"/>
  <c r="K17" i="22"/>
  <c r="K6" i="22"/>
  <c r="I25" i="22"/>
  <c r="H3" i="22"/>
  <c r="K4" i="22"/>
  <c r="K15" i="22"/>
  <c r="H17" i="22"/>
  <c r="K7" i="22"/>
  <c r="K18" i="22"/>
  <c r="H21" i="22"/>
  <c r="H24" i="22"/>
  <c r="K10" i="22"/>
  <c r="K21" i="22"/>
  <c r="K13" i="22"/>
  <c r="K24" i="22"/>
  <c r="J5" i="22"/>
  <c r="I14" i="22"/>
  <c r="J8" i="22"/>
  <c r="H6" i="22"/>
  <c r="H20" i="22"/>
  <c r="J16" i="22"/>
  <c r="H9" i="22"/>
  <c r="H23" i="22"/>
  <c r="J19" i="22"/>
  <c r="I9" i="22"/>
  <c r="I23" i="22"/>
  <c r="H12" i="22"/>
  <c r="J22" i="22"/>
  <c r="I12" i="22"/>
  <c r="H4" i="22"/>
  <c r="H15" i="22"/>
  <c r="I7" i="22"/>
  <c r="I15" i="22"/>
  <c r="H7" i="22"/>
  <c r="H18" i="22"/>
  <c r="H16" i="22"/>
  <c r="H5" i="22"/>
  <c r="I16" i="22"/>
  <c r="I5" i="22"/>
  <c r="H19" i="22"/>
  <c r="H8" i="22"/>
  <c r="H22" i="22"/>
  <c r="H11" i="22"/>
  <c r="I22" i="22"/>
  <c r="H25" i="22"/>
  <c r="J23" i="22"/>
  <c r="J12" i="22"/>
  <c r="J4" i="22"/>
  <c r="J15" i="22"/>
  <c r="J7" i="22"/>
  <c r="J18" i="22"/>
  <c r="J10" i="22"/>
  <c r="J21" i="22"/>
  <c r="J13" i="22"/>
  <c r="J24" i="22"/>
  <c r="J11" i="22"/>
  <c r="J17" i="22"/>
  <c r="J6" i="22"/>
  <c r="J25" i="22"/>
  <c r="J14" i="22"/>
  <c r="J3" i="22"/>
  <c r="J20" i="22"/>
  <c r="J13" i="18"/>
  <c r="K10" i="18"/>
  <c r="J18" i="18"/>
  <c r="K12" i="18"/>
  <c r="K23" i="18"/>
  <c r="K22" i="18"/>
  <c r="K17" i="18"/>
  <c r="K3" i="18"/>
  <c r="J11" i="18"/>
  <c r="J19" i="18"/>
  <c r="K16" i="18"/>
  <c r="K7" i="18"/>
  <c r="J12" i="18"/>
  <c r="J10" i="18"/>
  <c r="K13" i="18"/>
  <c r="K5" i="18"/>
  <c r="J14" i="18"/>
  <c r="J20" i="18"/>
  <c r="K18" i="18"/>
  <c r="K8" i="18"/>
  <c r="J25" i="18"/>
  <c r="J5" i="18"/>
  <c r="K25" i="18"/>
  <c r="I19" i="18"/>
  <c r="I9" i="18"/>
  <c r="J3" i="18"/>
  <c r="J7" i="18"/>
  <c r="I11" i="18"/>
  <c r="I15" i="18"/>
  <c r="I14" i="18"/>
  <c r="I18" i="18"/>
  <c r="J15" i="18"/>
  <c r="I16" i="18"/>
  <c r="I21" i="18"/>
  <c r="I8" i="18"/>
  <c r="I12" i="18"/>
  <c r="I13" i="18"/>
  <c r="I23" i="18"/>
  <c r="J22" i="18"/>
  <c r="J21" i="18"/>
  <c r="I5" i="18"/>
  <c r="I3" i="18"/>
  <c r="I20" i="18"/>
  <c r="I6" i="18"/>
  <c r="I25" i="18"/>
  <c r="J8" i="18"/>
  <c r="J9" i="18"/>
  <c r="I7" i="18"/>
  <c r="I17" i="18"/>
  <c r="I10" i="18"/>
  <c r="I24" i="18"/>
  <c r="I22" i="18"/>
  <c r="J24" i="18"/>
</calcChain>
</file>

<file path=xl/sharedStrings.xml><?xml version="1.0" encoding="utf-8"?>
<sst xmlns="http://schemas.openxmlformats.org/spreadsheetml/2006/main" count="575" uniqueCount="97">
  <si>
    <t>Average</t>
  </si>
  <si>
    <t>Difference</t>
  </si>
  <si>
    <t>% Difference</t>
  </si>
  <si>
    <t>Date</t>
  </si>
  <si>
    <t>Range (Difference)</t>
  </si>
  <si>
    <t>Actual Value</t>
  </si>
  <si>
    <t>BOD Accuracy</t>
  </si>
  <si>
    <t>Mean</t>
  </si>
  <si>
    <t>* Control and warning limits are based on +/- 30.5 mg/l, the standard value of the glucose solution.</t>
  </si>
  <si>
    <t>Upper Control Limit</t>
  </si>
  <si>
    <t xml:space="preserve">Lower Control Limit </t>
  </si>
  <si>
    <t>Actual Reading (mg/l)</t>
  </si>
  <si>
    <t>Standard Value</t>
  </si>
  <si>
    <t xml:space="preserve"> </t>
  </si>
  <si>
    <t>Relative % Difference (RPD)</t>
  </si>
  <si>
    <t>Std Dev</t>
  </si>
  <si>
    <t>UWL</t>
  </si>
  <si>
    <t>LWL</t>
  </si>
  <si>
    <t>UCL</t>
  </si>
  <si>
    <t>LCL</t>
  </si>
  <si>
    <t>Data Average</t>
  </si>
  <si>
    <t>Upper Warning Limit</t>
  </si>
  <si>
    <t>Lower Warning Limit</t>
  </si>
  <si>
    <t>Lower Control Limit</t>
  </si>
  <si>
    <t>Standard Deviation</t>
  </si>
  <si>
    <t>Data Avg</t>
  </si>
  <si>
    <t>Data Avg + 2 * std deviation</t>
  </si>
  <si>
    <t>Data Avg  - 2 * std deviation</t>
  </si>
  <si>
    <t>Data Avg + 3 * std deviation</t>
  </si>
  <si>
    <t>Data Avg  - 3 * std deviation</t>
  </si>
  <si>
    <t>*UCL</t>
  </si>
  <si>
    <t>*LCL</t>
  </si>
  <si>
    <t>**2/3 of 30.5 (= 20.33) for upper and lower warning limits</t>
  </si>
  <si>
    <t>**2/3 UWL</t>
  </si>
  <si>
    <t>**2/3 LWL</t>
  </si>
  <si>
    <t>2/3 Upper Control Limit *2/3 OF 0.2 (0.13)</t>
  </si>
  <si>
    <t>Max Allowed Depletion</t>
  </si>
  <si>
    <t>BOD Dilution Water Depletion</t>
  </si>
  <si>
    <t>Influent BOD Precision Control</t>
  </si>
  <si>
    <t>Effluent BOD Precision Control</t>
  </si>
  <si>
    <t>#1 Sample Dilution (mg/l)</t>
  </si>
  <si>
    <t>#1 Sample Dilution  (mg/l)</t>
  </si>
  <si>
    <t>#2 Sample Dilution Duplicate (mg/l)</t>
  </si>
  <si>
    <t>Comments</t>
  </si>
  <si>
    <t>Standard Dev of RPD</t>
  </si>
  <si>
    <t xml:space="preserve">not reported as an average. </t>
  </si>
  <si>
    <t>Average of RPD</t>
  </si>
  <si>
    <t xml:space="preserve">Since technically pH duplicates are </t>
  </si>
  <si>
    <t>Difference (Range)</t>
  </si>
  <si>
    <t>#2</t>
  </si>
  <si>
    <t>#1</t>
  </si>
  <si>
    <t>Standard Solution Value</t>
  </si>
  <si>
    <t>pH Precision Control</t>
  </si>
  <si>
    <t>Control charts show time-ordered plotted points around a center line. The center line is determined by calculating the mean of the plot points, typically about 20 to 25 points. The upper (UCL) and lower control limits (LCL) are typically set at +/- 3 standard deviations of the plot points.</t>
  </si>
  <si>
    <t>Run on a 5% basis</t>
  </si>
  <si>
    <t>Real people language – analyze TSS Standard sample that can be prepared from recipe below or bought premade.</t>
  </si>
  <si>
    <t>Average of % Recoveries</t>
  </si>
  <si>
    <t>Corrective action Statement</t>
  </si>
  <si>
    <t>Average of % Recovery</t>
  </si>
  <si>
    <t>% Recovery</t>
  </si>
  <si>
    <t>TSS Value</t>
  </si>
  <si>
    <t>EXAMPLE - Effluent TSS Accuracy Control</t>
  </si>
  <si>
    <t>Corrective Action Statement</t>
  </si>
  <si>
    <t>elsewhere.</t>
  </si>
  <si>
    <t>QC evaluation techniques for small sample sizes are discussed</t>
  </si>
  <si>
    <t>may not be suitable for QC evaluation with control charts.</t>
  </si>
  <si>
    <t>Small sample sizes (e.g., for field blanks and duplicate samples)</t>
  </si>
  <si>
    <t>14. QC Evaluation for Small Sample Sizes</t>
  </si>
  <si>
    <t>SM 1020 B-2011</t>
  </si>
  <si>
    <t>When you start a new control chart, the process may be out of control. If so, the control limits calculated from the first 20 points are conditional limits. When you have at least 20 sequential points from a period when the process is operating in control, recalculate control limits.</t>
  </si>
  <si>
    <t>https://asq.org/quality-resources/control-chart</t>
  </si>
  <si>
    <t>https://www.itl.nist.gov/div898/handbook/pmc/section3/pmc31.htm</t>
  </si>
  <si>
    <t>Fill in Date, TSS test values of the day. All else will be calculated and graphed.</t>
  </si>
  <si>
    <t>https://www.qimacros.com/control-chart/precision-control-chart/</t>
  </si>
  <si>
    <t>https://www.youtube.com/watch?v=YV9QC1x9r8Y</t>
  </si>
  <si>
    <t>Typically, the relative percent difference (RPD) of duplicates should not exceed 10%, but RPDs may vary considerably due to sample matrix and concentration.</t>
  </si>
  <si>
    <t>rerun sample to obtain closer difference</t>
  </si>
  <si>
    <t>Avg of Samples</t>
  </si>
  <si>
    <t>#2 sample duplicate (mg/l)</t>
  </si>
  <si>
    <t>#1 sample (mg/l)</t>
  </si>
  <si>
    <r>
      <t xml:space="preserve">EXAMPLE - </t>
    </r>
    <r>
      <rPr>
        <b/>
        <sz val="22"/>
        <rFont val="Arial"/>
        <family val="2"/>
      </rPr>
      <t>Effluent TSS Precision Control</t>
    </r>
    <r>
      <rPr>
        <b/>
        <sz val="24"/>
        <rFont val="Arial"/>
        <family val="2"/>
      </rPr>
      <t xml:space="preserve">   </t>
    </r>
  </si>
  <si>
    <t>#2 sample duplicate value (mg/l)</t>
  </si>
  <si>
    <t>#1 sample value (mg/l)</t>
  </si>
  <si>
    <r>
      <t>Settleable Solids</t>
    </r>
    <r>
      <rPr>
        <b/>
        <sz val="22"/>
        <rFont val="Arial"/>
        <family val="2"/>
      </rPr>
      <t xml:space="preserve"> Precision Control</t>
    </r>
    <r>
      <rPr>
        <b/>
        <sz val="24"/>
        <rFont val="Arial"/>
        <family val="2"/>
      </rPr>
      <t xml:space="preserve">   </t>
    </r>
  </si>
  <si>
    <t>Ammonia Accuracy Control</t>
  </si>
  <si>
    <t>Ammonia Value</t>
  </si>
  <si>
    <r>
      <t xml:space="preserve">Ammonia Matrix Precision </t>
    </r>
    <r>
      <rPr>
        <b/>
        <sz val="22"/>
        <rFont val="Arial"/>
        <family val="2"/>
      </rPr>
      <t>Control</t>
    </r>
    <r>
      <rPr>
        <b/>
        <sz val="24"/>
        <rFont val="Arial"/>
        <family val="2"/>
      </rPr>
      <t xml:space="preserve">   </t>
    </r>
  </si>
  <si>
    <t>Ammonia Matrix Accuracy Control</t>
  </si>
  <si>
    <t>The actual value is going to be the effluent results and the LFB results added together.</t>
  </si>
  <si>
    <t xml:space="preserve"> Accuracy Control</t>
  </si>
  <si>
    <t>Accuracy Control</t>
  </si>
  <si>
    <t>Precision Control</t>
  </si>
  <si>
    <t xml:space="preserve"> Precision Control</t>
  </si>
  <si>
    <t>Rerun sample</t>
  </si>
  <si>
    <t>Value</t>
  </si>
  <si>
    <t xml:space="preserve"> Value</t>
  </si>
  <si>
    <t>Matrix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</si>
</sst>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m/d"/>
    <numFmt numFmtId="173" formatCode="0.0000"/>
    <numFmt numFmtId="174" formatCode="0.000"/>
    <numFmt numFmtId="178" formatCode="[$-409]d\-mmm\-yy;@"/>
  </numFmts>
  <fonts count="25" x14ac:knownFonts="1">
    <font>
      <sz val="10"/>
      <name val="Arial"/>
    </font>
    <font>
      <b/>
      <sz val="10"/>
      <name val="Arial"/>
      <family val="2"/>
    </font>
    <font>
      <sz val="9"/>
      <name val="Arial"/>
      <family val="2"/>
    </font>
    <font>
      <sz val="10"/>
      <name val="Arial"/>
      <family val="2"/>
    </font>
    <font>
      <sz val="8"/>
      <name val="Arial"/>
      <family val="2"/>
    </font>
    <font>
      <u/>
      <sz val="10"/>
      <color indexed="12"/>
      <name val="Arial"/>
      <family val="2"/>
    </font>
    <font>
      <b/>
      <sz val="12"/>
      <name val="Arial"/>
      <family val="2"/>
    </font>
    <font>
      <sz val="12"/>
      <name val="Arial"/>
      <family val="2"/>
    </font>
    <font>
      <u/>
      <sz val="12"/>
      <color indexed="12"/>
      <name val="Arial"/>
      <family val="2"/>
    </font>
    <font>
      <b/>
      <sz val="24"/>
      <name val="Arial"/>
      <family val="2"/>
    </font>
    <font>
      <sz val="12"/>
      <color indexed="8"/>
      <name val="Arial"/>
      <family val="2"/>
    </font>
    <font>
      <sz val="9"/>
      <color indexed="8"/>
      <name val="Arial"/>
      <family val="2"/>
    </font>
    <font>
      <b/>
      <sz val="22"/>
      <name val="Arial"/>
      <family val="2"/>
    </font>
    <font>
      <sz val="12"/>
      <color theme="0" tint="-0.34998626667073579"/>
      <name val="Arial"/>
      <family val="2"/>
    </font>
    <font>
      <b/>
      <sz val="12"/>
      <color theme="0" tint="-0.499984740745262"/>
      <name val="Arial"/>
      <family val="2"/>
    </font>
    <font>
      <sz val="12"/>
      <color theme="0" tint="-0.499984740745262"/>
      <name val="Arial"/>
      <family val="2"/>
    </font>
    <font>
      <b/>
      <sz val="12"/>
      <color theme="0" tint="-0.34998626667073579"/>
      <name val="Arial"/>
      <family val="2"/>
    </font>
    <font>
      <b/>
      <sz val="12"/>
      <color rgb="FFFF0000"/>
      <name val="Arial"/>
      <family val="2"/>
    </font>
    <font>
      <sz val="12"/>
      <color theme="1"/>
      <name val="Arial"/>
      <family val="2"/>
    </font>
    <font>
      <b/>
      <sz val="10"/>
      <color rgb="FFFF0000"/>
      <name val="Arial"/>
      <family val="2"/>
    </font>
    <font>
      <b/>
      <sz val="10"/>
      <color rgb="FFFF0000"/>
      <name val="Roboto"/>
    </font>
    <font>
      <sz val="10"/>
      <color rgb="FF090909"/>
      <name val="Arial"/>
      <family val="2"/>
    </font>
    <font>
      <sz val="10"/>
      <color theme="0" tint="-0.34998626667073579"/>
      <name val="Arial"/>
      <family val="2"/>
    </font>
    <font>
      <b/>
      <sz val="10"/>
      <color rgb="FF202124"/>
      <name val="Roboto"/>
    </font>
    <font>
      <sz val="10"/>
      <color rgb="FFFF0000"/>
      <name val="Arial"/>
      <family val="2"/>
    </font>
  </fonts>
  <fills count="17">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alignment vertical="top"/>
      <protection locked="0"/>
    </xf>
  </cellStyleXfs>
  <cellXfs count="151">
    <xf numFmtId="0" fontId="0" fillId="0" borderId="0" xfId="0"/>
    <xf numFmtId="1" fontId="0" fillId="0" borderId="0" xfId="0" applyNumberFormat="1"/>
    <xf numFmtId="2" fontId="0" fillId="0" borderId="0" xfId="0" applyNumberFormat="1"/>
    <xf numFmtId="14" fontId="0" fillId="0" borderId="0" xfId="0" applyNumberFormat="1"/>
    <xf numFmtId="164" fontId="0" fillId="0" borderId="0" xfId="0" applyNumberFormat="1"/>
    <xf numFmtId="164" fontId="1" fillId="0" borderId="0" xfId="0" applyNumberFormat="1" applyFont="1"/>
    <xf numFmtId="0" fontId="1" fillId="0" borderId="0" xfId="0" applyFont="1"/>
    <xf numFmtId="0" fontId="1" fillId="0" borderId="0" xfId="0" applyFont="1" applyAlignment="1">
      <alignment wrapText="1"/>
    </xf>
    <xf numFmtId="165" fontId="2" fillId="0" borderId="0" xfId="0" applyNumberFormat="1" applyFont="1" applyFill="1" applyBorder="1" applyAlignment="1">
      <alignment horizontal="center"/>
    </xf>
    <xf numFmtId="165" fontId="0" fillId="0" borderId="0" xfId="0" applyNumberFormat="1"/>
    <xf numFmtId="164" fontId="1" fillId="0" borderId="0" xfId="0" applyNumberFormat="1" applyFont="1" applyBorder="1"/>
    <xf numFmtId="173" fontId="0" fillId="0" borderId="0" xfId="0" applyNumberFormat="1"/>
    <xf numFmtId="2" fontId="0" fillId="0" borderId="0" xfId="0" applyNumberFormat="1" applyFill="1"/>
    <xf numFmtId="0" fontId="0" fillId="0" borderId="0" xfId="0" applyFill="1"/>
    <xf numFmtId="164" fontId="0" fillId="0" borderId="0" xfId="0" quotePrefix="1" applyNumberFormat="1" applyFill="1"/>
    <xf numFmtId="0" fontId="3" fillId="0" borderId="0" xfId="0" applyFont="1" applyAlignment="1">
      <alignment horizontal="left" vertical="center"/>
    </xf>
    <xf numFmtId="0" fontId="3" fillId="0" borderId="0" xfId="0" applyFont="1" applyAlignment="1">
      <alignment horizontal="center"/>
    </xf>
    <xf numFmtId="0" fontId="3" fillId="2" borderId="0" xfId="0" applyFont="1" applyFill="1" applyAlignment="1">
      <alignment horizontal="center"/>
    </xf>
    <xf numFmtId="0" fontId="3" fillId="3" borderId="0" xfId="0" applyFont="1" applyFill="1" applyAlignment="1">
      <alignment horizontal="right" vertical="center"/>
    </xf>
    <xf numFmtId="0" fontId="3" fillId="3" borderId="0" xfId="0" applyFont="1" applyFill="1" applyAlignment="1">
      <alignment horizontal="center"/>
    </xf>
    <xf numFmtId="0" fontId="3" fillId="4" borderId="0" xfId="0" applyFont="1" applyFill="1" applyAlignment="1">
      <alignment horizontal="left" vertical="center"/>
    </xf>
    <xf numFmtId="0" fontId="3" fillId="4" borderId="0" xfId="0" applyFont="1" applyFill="1" applyAlignment="1">
      <alignment horizontal="center"/>
    </xf>
    <xf numFmtId="0" fontId="3" fillId="2" borderId="0" xfId="0" applyFont="1" applyFill="1" applyAlignment="1">
      <alignment horizontal="left" vertical="center"/>
    </xf>
    <xf numFmtId="0" fontId="3" fillId="5" borderId="0" xfId="0" applyFont="1" applyFill="1" applyAlignment="1">
      <alignment horizontal="left"/>
    </xf>
    <xf numFmtId="0" fontId="3" fillId="5" borderId="0" xfId="0" applyFont="1" applyFill="1" applyAlignment="1">
      <alignment horizontal="center"/>
    </xf>
    <xf numFmtId="0" fontId="3" fillId="6" borderId="0" xfId="0" applyFont="1" applyFill="1" applyAlignment="1">
      <alignment horizontal="center"/>
    </xf>
    <xf numFmtId="0" fontId="3" fillId="6" borderId="0" xfId="0" applyFont="1" applyFill="1" applyAlignment="1">
      <alignment horizontal="right" vertical="center"/>
    </xf>
    <xf numFmtId="0" fontId="0" fillId="7" borderId="0" xfId="0" applyFill="1"/>
    <xf numFmtId="0" fontId="0" fillId="7" borderId="0" xfId="0" applyFill="1" applyAlignment="1">
      <alignment horizontal="left"/>
    </xf>
    <xf numFmtId="16" fontId="3" fillId="0" borderId="0" xfId="0" applyNumberFormat="1" applyFont="1"/>
    <xf numFmtId="0" fontId="6" fillId="0" borderId="1" xfId="0" applyFont="1" applyBorder="1" applyAlignment="1">
      <alignment wrapText="1"/>
    </xf>
    <xf numFmtId="164" fontId="6" fillId="0" borderId="1" xfId="0" applyNumberFormat="1" applyFont="1" applyBorder="1" applyAlignment="1">
      <alignment horizontal="right" wrapText="1"/>
    </xf>
    <xf numFmtId="1" fontId="6" fillId="0" borderId="1" xfId="0" applyNumberFormat="1" applyFont="1" applyBorder="1" applyAlignment="1">
      <alignment horizontal="right" wrapText="1"/>
    </xf>
    <xf numFmtId="178" fontId="7" fillId="0" borderId="1" xfId="0" applyNumberFormat="1" applyFont="1" applyBorder="1"/>
    <xf numFmtId="2" fontId="7" fillId="8" borderId="1" xfId="0" applyNumberFormat="1" applyFont="1" applyFill="1" applyBorder="1"/>
    <xf numFmtId="2" fontId="7" fillId="7" borderId="1" xfId="0" applyNumberFormat="1" applyFont="1" applyFill="1" applyBorder="1"/>
    <xf numFmtId="164" fontId="7" fillId="7" borderId="1" xfId="0" applyNumberFormat="1" applyFont="1" applyFill="1" applyBorder="1"/>
    <xf numFmtId="165" fontId="6" fillId="0" borderId="1" xfId="0" applyNumberFormat="1" applyFont="1" applyBorder="1" applyAlignment="1">
      <alignment wrapText="1"/>
    </xf>
    <xf numFmtId="1" fontId="7" fillId="7" borderId="1" xfId="0" applyNumberFormat="1" applyFont="1" applyFill="1" applyBorder="1"/>
    <xf numFmtId="2" fontId="13" fillId="9" borderId="1" xfId="0" applyNumberFormat="1" applyFont="1" applyFill="1" applyBorder="1"/>
    <xf numFmtId="2" fontId="13" fillId="10" borderId="1" xfId="0" applyNumberFormat="1" applyFont="1" applyFill="1" applyBorder="1"/>
    <xf numFmtId="2" fontId="13" fillId="11" borderId="1" xfId="0" applyNumberFormat="1" applyFont="1" applyFill="1" applyBorder="1"/>
    <xf numFmtId="2" fontId="13" fillId="12" borderId="1" xfId="0" applyNumberFormat="1" applyFont="1" applyFill="1" applyBorder="1"/>
    <xf numFmtId="164" fontId="6" fillId="0" borderId="1" xfId="0" applyNumberFormat="1" applyFont="1" applyBorder="1" applyAlignment="1">
      <alignment wrapText="1"/>
    </xf>
    <xf numFmtId="0" fontId="14" fillId="13" borderId="1" xfId="0" applyFont="1" applyFill="1" applyBorder="1" applyAlignment="1">
      <alignment wrapText="1"/>
    </xf>
    <xf numFmtId="2" fontId="15" fillId="12" borderId="1" xfId="0" applyNumberFormat="1" applyFont="1" applyFill="1" applyBorder="1"/>
    <xf numFmtId="0" fontId="14" fillId="9" borderId="1" xfId="0" applyFont="1" applyFill="1" applyBorder="1"/>
    <xf numFmtId="0" fontId="14" fillId="10" borderId="1" xfId="0" applyFont="1" applyFill="1" applyBorder="1"/>
    <xf numFmtId="0" fontId="14" fillId="11" borderId="1" xfId="0" applyFont="1" applyFill="1" applyBorder="1"/>
    <xf numFmtId="0" fontId="14" fillId="12" borderId="1" xfId="0" applyFont="1" applyFill="1" applyBorder="1"/>
    <xf numFmtId="165" fontId="7" fillId="0" borderId="1" xfId="0" applyNumberFormat="1" applyFont="1" applyBorder="1" applyAlignment="1">
      <alignment horizontal="center"/>
    </xf>
    <xf numFmtId="0" fontId="7" fillId="8" borderId="1" xfId="0" applyFont="1" applyFill="1" applyBorder="1"/>
    <xf numFmtId="2" fontId="13" fillId="13" borderId="1" xfId="0" applyNumberFormat="1" applyFont="1" applyFill="1" applyBorder="1"/>
    <xf numFmtId="0" fontId="6" fillId="0" borderId="1" xfId="0" applyFont="1" applyBorder="1" applyAlignment="1">
      <alignment horizontal="center" wrapText="1"/>
    </xf>
    <xf numFmtId="164" fontId="14" fillId="2" borderId="1" xfId="0" applyNumberFormat="1" applyFont="1" applyFill="1" applyBorder="1" applyAlignment="1">
      <alignment horizontal="center" wrapText="1"/>
    </xf>
    <xf numFmtId="0" fontId="14" fillId="10" borderId="1" xfId="0" applyFont="1" applyFill="1" applyBorder="1" applyAlignment="1">
      <alignment horizontal="center" wrapText="1"/>
    </xf>
    <xf numFmtId="2" fontId="14" fillId="14" borderId="1" xfId="0" applyNumberFormat="1" applyFont="1" applyFill="1" applyBorder="1" applyAlignment="1">
      <alignment horizontal="center" wrapText="1"/>
    </xf>
    <xf numFmtId="0" fontId="14" fillId="12" borderId="1" xfId="0" applyFont="1" applyFill="1" applyBorder="1" applyAlignment="1">
      <alignment horizontal="center" wrapText="1"/>
    </xf>
    <xf numFmtId="178" fontId="7" fillId="0" borderId="1" xfId="0" applyNumberFormat="1" applyFont="1" applyFill="1" applyBorder="1" applyAlignment="1">
      <alignment horizontal="center"/>
    </xf>
    <xf numFmtId="0" fontId="7" fillId="7" borderId="1" xfId="0" applyFont="1" applyFill="1" applyBorder="1"/>
    <xf numFmtId="164" fontId="15" fillId="2" borderId="1" xfId="0" quotePrefix="1" applyNumberFormat="1" applyFont="1" applyFill="1" applyBorder="1"/>
    <xf numFmtId="0" fontId="15" fillId="10" borderId="1" xfId="0" applyFont="1" applyFill="1" applyBorder="1"/>
    <xf numFmtId="2" fontId="15" fillId="14" borderId="1" xfId="0" applyNumberFormat="1" applyFont="1" applyFill="1" applyBorder="1"/>
    <xf numFmtId="2" fontId="13" fillId="7" borderId="1" xfId="0" applyNumberFormat="1" applyFont="1" applyFill="1" applyBorder="1"/>
    <xf numFmtId="164" fontId="9" fillId="0" borderId="0" xfId="0" applyNumberFormat="1" applyFont="1"/>
    <xf numFmtId="0" fontId="9" fillId="0" borderId="0" xfId="0" applyFont="1"/>
    <xf numFmtId="0" fontId="16" fillId="13" borderId="1" xfId="0" applyFont="1" applyFill="1" applyBorder="1" applyAlignment="1">
      <alignment horizontal="right" wrapText="1"/>
    </xf>
    <xf numFmtId="0" fontId="16" fillId="9" borderId="1" xfId="0" applyFont="1" applyFill="1" applyBorder="1" applyAlignment="1">
      <alignment horizontal="right" wrapText="1"/>
    </xf>
    <xf numFmtId="173" fontId="16" fillId="10" borderId="1" xfId="0" applyNumberFormat="1" applyFont="1" applyFill="1" applyBorder="1" applyAlignment="1">
      <alignment horizontal="right" wrapText="1"/>
    </xf>
    <xf numFmtId="178" fontId="7" fillId="0" borderId="1" xfId="0" applyNumberFormat="1" applyFont="1" applyBorder="1" applyAlignment="1">
      <alignment horizontal="center"/>
    </xf>
    <xf numFmtId="178" fontId="8" fillId="0" borderId="1" xfId="1" applyNumberFormat="1" applyFont="1" applyFill="1" applyBorder="1" applyAlignment="1" applyProtection="1"/>
    <xf numFmtId="0" fontId="6" fillId="0" borderId="0" xfId="0" applyFont="1" applyAlignment="1">
      <alignment horizontal="center"/>
    </xf>
    <xf numFmtId="165" fontId="7" fillId="7" borderId="1" xfId="0" applyNumberFormat="1" applyFont="1" applyFill="1" applyBorder="1" applyAlignment="1">
      <alignment horizontal="center"/>
    </xf>
    <xf numFmtId="165" fontId="7" fillId="7" borderId="1" xfId="0" applyNumberFormat="1" applyFont="1" applyFill="1" applyBorder="1"/>
    <xf numFmtId="165" fontId="8" fillId="7" borderId="1" xfId="1" applyNumberFormat="1" applyFont="1" applyFill="1" applyBorder="1" applyAlignment="1" applyProtection="1"/>
    <xf numFmtId="2" fontId="7" fillId="0" borderId="0" xfId="0" applyNumberFormat="1" applyFont="1"/>
    <xf numFmtId="0" fontId="17" fillId="0" borderId="0" xfId="0" applyFont="1"/>
    <xf numFmtId="2" fontId="17" fillId="0" borderId="0" xfId="0" applyNumberFormat="1" applyFont="1"/>
    <xf numFmtId="0" fontId="3" fillId="15" borderId="0" xfId="0" applyFont="1" applyFill="1" applyAlignment="1">
      <alignment horizontal="center"/>
    </xf>
    <xf numFmtId="0" fontId="3" fillId="15" borderId="0" xfId="0" applyFont="1" applyFill="1" applyAlignment="1">
      <alignment horizontal="right" vertical="center"/>
    </xf>
    <xf numFmtId="165" fontId="5" fillId="0" borderId="0" xfId="1" applyNumberFormat="1" applyFill="1" applyBorder="1" applyAlignment="1" applyProtection="1"/>
    <xf numFmtId="2" fontId="1" fillId="0" borderId="0" xfId="0" applyNumberFormat="1" applyFont="1"/>
    <xf numFmtId="0" fontId="0" fillId="0" borderId="1" xfId="0" applyBorder="1"/>
    <xf numFmtId="2" fontId="13" fillId="2" borderId="1" xfId="0" applyNumberFormat="1" applyFont="1" applyFill="1" applyBorder="1"/>
    <xf numFmtId="2" fontId="18" fillId="7" borderId="1" xfId="0" applyNumberFormat="1" applyFont="1" applyFill="1" applyBorder="1"/>
    <xf numFmtId="0" fontId="0" fillId="0" borderId="0" xfId="0" applyAlignment="1">
      <alignment wrapText="1"/>
    </xf>
    <xf numFmtId="0" fontId="14" fillId="2" borderId="1" xfId="0" applyFont="1" applyFill="1" applyBorder="1"/>
    <xf numFmtId="2" fontId="6" fillId="0" borderId="1" xfId="0" applyNumberFormat="1" applyFont="1" applyBorder="1" applyAlignment="1">
      <alignment wrapText="1"/>
    </xf>
    <xf numFmtId="0" fontId="5" fillId="0" borderId="0" xfId="1" applyAlignment="1" applyProtection="1"/>
    <xf numFmtId="0" fontId="19" fillId="0" borderId="0" xfId="0" applyFont="1"/>
    <xf numFmtId="1" fontId="19" fillId="0" borderId="0" xfId="0" applyNumberFormat="1" applyFont="1"/>
    <xf numFmtId="0" fontId="3" fillId="12" borderId="0" xfId="0" applyFont="1" applyFill="1" applyAlignment="1">
      <alignment horizontal="center"/>
    </xf>
    <xf numFmtId="0" fontId="3" fillId="12" borderId="0" xfId="0" applyFont="1" applyFill="1" applyAlignment="1">
      <alignment horizontal="right" vertical="center"/>
    </xf>
    <xf numFmtId="0" fontId="20" fillId="0" borderId="0" xfId="0" applyFont="1" applyAlignment="1">
      <alignment wrapText="1"/>
    </xf>
    <xf numFmtId="164" fontId="19" fillId="0" borderId="0" xfId="0" applyNumberFormat="1" applyFont="1"/>
    <xf numFmtId="0" fontId="3" fillId="16" borderId="0" xfId="0" applyFont="1" applyFill="1" applyAlignment="1">
      <alignment horizontal="center"/>
    </xf>
    <xf numFmtId="0" fontId="3" fillId="16" borderId="0" xfId="0" applyFont="1" applyFill="1" applyAlignment="1">
      <alignment horizontal="left" vertical="center"/>
    </xf>
    <xf numFmtId="0" fontId="3" fillId="10" borderId="0" xfId="0" applyFont="1" applyFill="1" applyAlignment="1">
      <alignment horizontal="center"/>
    </xf>
    <xf numFmtId="0" fontId="3" fillId="10" borderId="0" xfId="0" applyFont="1" applyFill="1" applyAlignment="1">
      <alignment horizontal="left" vertical="center"/>
    </xf>
    <xf numFmtId="0" fontId="3" fillId="2" borderId="0" xfId="0" applyFont="1" applyFill="1" applyAlignment="1">
      <alignment horizontal="left"/>
    </xf>
    <xf numFmtId="2" fontId="15" fillId="11" borderId="1" xfId="0" applyNumberFormat="1" applyFont="1" applyFill="1" applyBorder="1"/>
    <xf numFmtId="2" fontId="15" fillId="15" borderId="1" xfId="0" applyNumberFormat="1" applyFont="1" applyFill="1" applyBorder="1"/>
    <xf numFmtId="2" fontId="15" fillId="13" borderId="1" xfId="0" applyNumberFormat="1" applyFont="1" applyFill="1" applyBorder="1"/>
    <xf numFmtId="2" fontId="7" fillId="9" borderId="1" xfId="0" applyNumberFormat="1" applyFont="1" applyFill="1" applyBorder="1"/>
    <xf numFmtId="2" fontId="0" fillId="0" borderId="0" xfId="0" applyNumberFormat="1" applyAlignment="1">
      <alignment horizontal="center"/>
    </xf>
    <xf numFmtId="0" fontId="1" fillId="0" borderId="1" xfId="0" applyFont="1" applyBorder="1" applyAlignment="1">
      <alignment horizontal="center" vertical="center"/>
    </xf>
    <xf numFmtId="0" fontId="14" fillId="11" borderId="1" xfId="0" quotePrefix="1" applyFont="1" applyFill="1" applyBorder="1" applyAlignment="1">
      <alignment wrapText="1"/>
    </xf>
    <xf numFmtId="0" fontId="14" fillId="12" borderId="1" xfId="0" quotePrefix="1" applyFont="1" applyFill="1" applyBorder="1" applyAlignment="1">
      <alignment wrapText="1"/>
    </xf>
    <xf numFmtId="0" fontId="14" fillId="15" borderId="1" xfId="0" applyFont="1" applyFill="1" applyBorder="1" applyAlignment="1">
      <alignment wrapText="1"/>
    </xf>
    <xf numFmtId="164" fontId="6" fillId="9" borderId="1" xfId="0" applyNumberFormat="1" applyFont="1" applyFill="1" applyBorder="1" applyAlignment="1">
      <alignment wrapText="1"/>
    </xf>
    <xf numFmtId="0" fontId="6" fillId="0" borderId="1" xfId="0" applyFont="1" applyBorder="1"/>
    <xf numFmtId="2" fontId="9" fillId="0" borderId="0" xfId="0" applyNumberFormat="1" applyFont="1"/>
    <xf numFmtId="2" fontId="15" fillId="16" borderId="1" xfId="0" applyNumberFormat="1" applyFont="1" applyFill="1" applyBorder="1"/>
    <xf numFmtId="0" fontId="14" fillId="16" borderId="1" xfId="0" applyFont="1" applyFill="1" applyBorder="1" applyAlignment="1">
      <alignment wrapText="1"/>
    </xf>
    <xf numFmtId="0" fontId="0" fillId="0" borderId="1" xfId="0" applyBorder="1" applyAlignment="1">
      <alignment horizontal="center" vertical="center"/>
    </xf>
    <xf numFmtId="2" fontId="10" fillId="8" borderId="1" xfId="0" applyNumberFormat="1" applyFont="1" applyFill="1" applyBorder="1" applyAlignment="1">
      <alignment horizontal="center"/>
    </xf>
    <xf numFmtId="165" fontId="3" fillId="0" borderId="0" xfId="0" applyNumberFormat="1" applyFont="1"/>
    <xf numFmtId="2" fontId="0" fillId="15" borderId="0" xfId="0" applyNumberFormat="1" applyFill="1"/>
    <xf numFmtId="2" fontId="0" fillId="12" borderId="0" xfId="0" applyNumberFormat="1" applyFill="1"/>
    <xf numFmtId="0" fontId="19" fillId="0" borderId="0" xfId="0" applyFont="1" applyAlignment="1">
      <alignment wrapText="1"/>
    </xf>
    <xf numFmtId="2" fontId="0" fillId="16" borderId="0" xfId="0" applyNumberFormat="1" applyFill="1"/>
    <xf numFmtId="2" fontId="0" fillId="10" borderId="0" xfId="0" applyNumberFormat="1" applyFill="1"/>
    <xf numFmtId="0" fontId="3" fillId="0" borderId="0" xfId="0" applyFont="1" applyAlignment="1">
      <alignment horizontal="left"/>
    </xf>
    <xf numFmtId="1" fontId="11" fillId="0" borderId="0" xfId="0" applyNumberFormat="1" applyFont="1" applyAlignment="1">
      <alignment horizontal="center"/>
    </xf>
    <xf numFmtId="0" fontId="11" fillId="0" borderId="0" xfId="0" applyFont="1" applyAlignment="1">
      <alignment horizontal="center"/>
    </xf>
    <xf numFmtId="174" fontId="0" fillId="2" borderId="0" xfId="0" applyNumberFormat="1" applyFill="1"/>
    <xf numFmtId="0" fontId="22" fillId="0" borderId="0" xfId="0" applyFont="1"/>
    <xf numFmtId="2" fontId="13" fillId="15" borderId="1" xfId="0" applyNumberFormat="1" applyFont="1" applyFill="1" applyBorder="1"/>
    <xf numFmtId="2" fontId="10" fillId="7" borderId="1" xfId="0" applyNumberFormat="1" applyFont="1" applyFill="1" applyBorder="1" applyAlignment="1">
      <alignment horizontal="center"/>
    </xf>
    <xf numFmtId="178" fontId="7" fillId="8" borderId="1" xfId="0" applyNumberFormat="1" applyFont="1" applyFill="1" applyBorder="1"/>
    <xf numFmtId="0" fontId="3" fillId="0" borderId="1" xfId="0" applyFont="1" applyBorder="1"/>
    <xf numFmtId="0" fontId="1" fillId="0" borderId="1" xfId="0" applyFont="1" applyBorder="1" applyAlignment="1">
      <alignment wrapText="1"/>
    </xf>
    <xf numFmtId="0" fontId="16" fillId="15" borderId="1" xfId="0" applyFont="1" applyFill="1" applyBorder="1"/>
    <xf numFmtId="0" fontId="16" fillId="12" borderId="1" xfId="0" applyFont="1" applyFill="1" applyBorder="1"/>
    <xf numFmtId="0" fontId="16" fillId="11" borderId="1" xfId="0" applyFont="1" applyFill="1" applyBorder="1"/>
    <xf numFmtId="0" fontId="16" fillId="10" borderId="1" xfId="0" applyFont="1" applyFill="1" applyBorder="1"/>
    <xf numFmtId="0" fontId="16" fillId="9" borderId="1" xfId="0" applyFont="1" applyFill="1" applyBorder="1" applyAlignment="1">
      <alignment wrapText="1"/>
    </xf>
    <xf numFmtId="0" fontId="1" fillId="0" borderId="1" xfId="0" applyFont="1" applyBorder="1" applyAlignment="1">
      <alignment horizontal="center" vertical="center" wrapText="1"/>
    </xf>
    <xf numFmtId="0" fontId="0" fillId="7" borderId="0" xfId="0" applyFill="1" applyAlignment="1">
      <alignment vertical="center"/>
    </xf>
    <xf numFmtId="0" fontId="0" fillId="7" borderId="0" xfId="0" applyFill="1" applyAlignment="1">
      <alignment horizontal="left" vertical="center"/>
    </xf>
    <xf numFmtId="2" fontId="0" fillId="12" borderId="0" xfId="0" applyNumberFormat="1" applyFill="1" applyAlignment="1">
      <alignment vertical="center"/>
    </xf>
    <xf numFmtId="0" fontId="3" fillId="12" borderId="0" xfId="0" applyFont="1" applyFill="1" applyAlignment="1">
      <alignment horizontal="center" vertical="center"/>
    </xf>
    <xf numFmtId="0" fontId="20" fillId="0" borderId="0" xfId="0" applyFont="1" applyAlignment="1">
      <alignment wrapText="1"/>
    </xf>
    <xf numFmtId="0" fontId="19" fillId="0" borderId="0" xfId="0" applyFont="1" applyAlignment="1">
      <alignment wrapText="1"/>
    </xf>
    <xf numFmtId="0" fontId="21" fillId="0" borderId="0" xfId="0" applyFont="1" applyAlignment="1">
      <alignment horizontal="left" vertical="center" wrapText="1"/>
    </xf>
    <xf numFmtId="0" fontId="0" fillId="0" borderId="0" xfId="0"/>
    <xf numFmtId="0" fontId="0" fillId="0" borderId="0" xfId="0" applyAlignment="1">
      <alignment wrapText="1"/>
    </xf>
    <xf numFmtId="0" fontId="23" fillId="0" borderId="0" xfId="0" applyFont="1" applyAlignment="1">
      <alignment wrapText="1"/>
    </xf>
    <xf numFmtId="0" fontId="1" fillId="0" borderId="0" xfId="0" applyFont="1" applyAlignment="1">
      <alignment wrapText="1"/>
    </xf>
    <xf numFmtId="0" fontId="24" fillId="0" borderId="0" xfId="0" applyFont="1"/>
    <xf numFmtId="164" fontId="24" fillId="0" borderId="0" xfId="0" applyNumberFormat="1" applyFont="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dLbl>
              <c:idx val="0"/>
              <c:layout>
                <c:manualLayout>
                  <c:x val="-3.5536157856532018E-2"/>
                  <c:y val="-1.9554589896795219E-2"/>
                </c:manualLayout>
              </c:layout>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45-4B5D-A81A-25C5311D5B3B}"/>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'BOD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'BOD Accuracy'!$B$3:$B$25</c:f>
              <c:numCache>
                <c:formatCode>General</c:formatCode>
                <c:ptCount val="23"/>
                <c:pt idx="0">
                  <c:v>182</c:v>
                </c:pt>
                <c:pt idx="1">
                  <c:v>188</c:v>
                </c:pt>
                <c:pt idx="2">
                  <c:v>185</c:v>
                </c:pt>
                <c:pt idx="3">
                  <c:v>181</c:v>
                </c:pt>
                <c:pt idx="4">
                  <c:v>205</c:v>
                </c:pt>
                <c:pt idx="5">
                  <c:v>152</c:v>
                </c:pt>
                <c:pt idx="6">
                  <c:v>184</c:v>
                </c:pt>
                <c:pt idx="7">
                  <c:v>157</c:v>
                </c:pt>
                <c:pt idx="8">
                  <c:v>178</c:v>
                </c:pt>
                <c:pt idx="9">
                  <c:v>181</c:v>
                </c:pt>
                <c:pt idx="10">
                  <c:v>179</c:v>
                </c:pt>
                <c:pt idx="11">
                  <c:v>169</c:v>
                </c:pt>
                <c:pt idx="12">
                  <c:v>165</c:v>
                </c:pt>
                <c:pt idx="13">
                  <c:v>196</c:v>
                </c:pt>
                <c:pt idx="14">
                  <c:v>210</c:v>
                </c:pt>
              </c:numCache>
            </c:numRef>
          </c:val>
          <c:smooth val="0"/>
          <c:extLst>
            <c:ext xmlns:c16="http://schemas.microsoft.com/office/drawing/2014/chart" uri="{C3380CC4-5D6E-409C-BE32-E72D297353CC}">
              <c16:uniqueId val="{00000001-D845-4B5D-A81A-25C5311D5B3B}"/>
            </c:ext>
          </c:extLst>
        </c:ser>
        <c:ser>
          <c:idx val="1"/>
          <c:order val="1"/>
          <c:spPr>
            <a:ln w="19050" cap="rnd">
              <a:solidFill>
                <a:schemeClr val="accent2"/>
              </a:solidFill>
              <a:round/>
            </a:ln>
            <a:effectLst/>
          </c:spPr>
          <c:marker>
            <c:symbol val="none"/>
          </c:marker>
          <c:dLbls>
            <c:dLbl>
              <c:idx val="0"/>
              <c:layout>
                <c:manualLayout>
                  <c:x val="-1.714443950833374E-17"/>
                  <c:y val="-1.5223325221229515E-2"/>
                </c:manualLayout>
              </c:layout>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45-4B5D-A81A-25C5311D5B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'BOD Accuracy'!$C$3:$C$25</c:f>
              <c:numCache>
                <c:formatCode>General</c:formatCode>
                <c:ptCount val="23"/>
                <c:pt idx="0">
                  <c:v>198</c:v>
                </c:pt>
                <c:pt idx="1">
                  <c:v>198</c:v>
                </c:pt>
                <c:pt idx="2">
                  <c:v>198</c:v>
                </c:pt>
                <c:pt idx="3">
                  <c:v>198</c:v>
                </c:pt>
                <c:pt idx="4">
                  <c:v>198</c:v>
                </c:pt>
                <c:pt idx="5">
                  <c:v>198</c:v>
                </c:pt>
                <c:pt idx="6">
                  <c:v>198</c:v>
                </c:pt>
                <c:pt idx="7">
                  <c:v>198</c:v>
                </c:pt>
                <c:pt idx="8">
                  <c:v>198</c:v>
                </c:pt>
                <c:pt idx="9">
                  <c:v>198</c:v>
                </c:pt>
                <c:pt idx="10">
                  <c:v>198</c:v>
                </c:pt>
                <c:pt idx="11">
                  <c:v>198</c:v>
                </c:pt>
                <c:pt idx="12">
                  <c:v>198</c:v>
                </c:pt>
                <c:pt idx="13">
                  <c:v>198</c:v>
                </c:pt>
                <c:pt idx="14">
                  <c:v>198</c:v>
                </c:pt>
                <c:pt idx="15">
                  <c:v>198</c:v>
                </c:pt>
                <c:pt idx="16">
                  <c:v>198</c:v>
                </c:pt>
                <c:pt idx="17">
                  <c:v>198</c:v>
                </c:pt>
                <c:pt idx="18">
                  <c:v>198</c:v>
                </c:pt>
                <c:pt idx="19">
                  <c:v>198</c:v>
                </c:pt>
                <c:pt idx="20">
                  <c:v>198</c:v>
                </c:pt>
                <c:pt idx="21">
                  <c:v>198</c:v>
                </c:pt>
                <c:pt idx="22">
                  <c:v>198</c:v>
                </c:pt>
              </c:numCache>
            </c:numRef>
          </c:val>
          <c:smooth val="0"/>
          <c:extLst>
            <c:ext xmlns:c16="http://schemas.microsoft.com/office/drawing/2014/chart" uri="{C3380CC4-5D6E-409C-BE32-E72D297353CC}">
              <c16:uniqueId val="{00000003-D845-4B5D-A81A-25C5311D5B3B}"/>
            </c:ext>
          </c:extLst>
        </c:ser>
        <c:ser>
          <c:idx val="2"/>
          <c:order val="2"/>
          <c:spPr>
            <a:ln w="19050" cap="rnd">
              <a:solidFill>
                <a:schemeClr val="accent3"/>
              </a:solidFill>
              <a:round/>
            </a:ln>
            <a:effectLst/>
          </c:spPr>
          <c:marker>
            <c:symbol val="none"/>
          </c:marker>
          <c:dLbls>
            <c:dLbl>
              <c:idx val="1"/>
              <c:layout>
                <c:manualLayout>
                  <c:x val="-5.2796985642516024E-2"/>
                  <c:y val="-2.0869566646324316E-2"/>
                </c:manualLayout>
              </c:layout>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45-4B5D-A81A-25C5311D5B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'BOD Accuracy'!$E$3:$E$25</c:f>
              <c:numCache>
                <c:formatCode>0.0</c:formatCode>
                <c:ptCount val="23"/>
                <c:pt idx="0">
                  <c:v>228.5</c:v>
                </c:pt>
                <c:pt idx="1">
                  <c:v>228.5</c:v>
                </c:pt>
                <c:pt idx="2">
                  <c:v>228.5</c:v>
                </c:pt>
                <c:pt idx="3">
                  <c:v>228.5</c:v>
                </c:pt>
                <c:pt idx="4">
                  <c:v>228.5</c:v>
                </c:pt>
                <c:pt idx="5">
                  <c:v>228.5</c:v>
                </c:pt>
                <c:pt idx="6">
                  <c:v>228.5</c:v>
                </c:pt>
                <c:pt idx="7">
                  <c:v>228.5</c:v>
                </c:pt>
                <c:pt idx="8">
                  <c:v>228.5</c:v>
                </c:pt>
                <c:pt idx="9">
                  <c:v>228.5</c:v>
                </c:pt>
                <c:pt idx="10">
                  <c:v>228.5</c:v>
                </c:pt>
                <c:pt idx="11">
                  <c:v>228.5</c:v>
                </c:pt>
                <c:pt idx="12">
                  <c:v>228.5</c:v>
                </c:pt>
                <c:pt idx="13">
                  <c:v>228.5</c:v>
                </c:pt>
                <c:pt idx="14">
                  <c:v>228.5</c:v>
                </c:pt>
                <c:pt idx="15">
                  <c:v>228.5</c:v>
                </c:pt>
                <c:pt idx="16">
                  <c:v>228.5</c:v>
                </c:pt>
                <c:pt idx="17">
                  <c:v>228.5</c:v>
                </c:pt>
                <c:pt idx="18">
                  <c:v>228.5</c:v>
                </c:pt>
                <c:pt idx="19">
                  <c:v>228.5</c:v>
                </c:pt>
                <c:pt idx="20">
                  <c:v>228.5</c:v>
                </c:pt>
                <c:pt idx="21">
                  <c:v>228.5</c:v>
                </c:pt>
                <c:pt idx="22">
                  <c:v>228.5</c:v>
                </c:pt>
              </c:numCache>
            </c:numRef>
          </c:val>
          <c:smooth val="0"/>
          <c:extLst>
            <c:ext xmlns:c16="http://schemas.microsoft.com/office/drawing/2014/chart" uri="{C3380CC4-5D6E-409C-BE32-E72D297353CC}">
              <c16:uniqueId val="{00000005-D845-4B5D-A81A-25C5311D5B3B}"/>
            </c:ext>
          </c:extLst>
        </c:ser>
        <c:ser>
          <c:idx val="3"/>
          <c:order val="3"/>
          <c:spPr>
            <a:ln w="19050" cap="rnd">
              <a:solidFill>
                <a:schemeClr val="accent4"/>
              </a:solidFill>
              <a:round/>
            </a:ln>
            <a:effectLst/>
          </c:spPr>
          <c:marker>
            <c:symbol val="none"/>
          </c:marker>
          <c:dLbls>
            <c:dLbl>
              <c:idx val="0"/>
              <c:layout>
                <c:manualLayout>
                  <c:x val="0"/>
                  <c:y val="2.3478262477114858E-2"/>
                </c:manualLayout>
              </c:layout>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45-4B5D-A81A-25C5311D5B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'BOD Accuracy'!$F$3:$F$25</c:f>
              <c:numCache>
                <c:formatCode>General</c:formatCode>
                <c:ptCount val="23"/>
                <c:pt idx="0">
                  <c:v>167.5</c:v>
                </c:pt>
                <c:pt idx="1">
                  <c:v>167.5</c:v>
                </c:pt>
                <c:pt idx="2">
                  <c:v>167.5</c:v>
                </c:pt>
                <c:pt idx="3">
                  <c:v>167.5</c:v>
                </c:pt>
                <c:pt idx="4">
                  <c:v>167.5</c:v>
                </c:pt>
                <c:pt idx="5">
                  <c:v>167.5</c:v>
                </c:pt>
                <c:pt idx="6">
                  <c:v>167.5</c:v>
                </c:pt>
                <c:pt idx="7">
                  <c:v>167.5</c:v>
                </c:pt>
                <c:pt idx="8">
                  <c:v>167.5</c:v>
                </c:pt>
                <c:pt idx="9">
                  <c:v>167.5</c:v>
                </c:pt>
                <c:pt idx="10">
                  <c:v>167.5</c:v>
                </c:pt>
                <c:pt idx="11">
                  <c:v>167.5</c:v>
                </c:pt>
                <c:pt idx="12">
                  <c:v>167.5</c:v>
                </c:pt>
                <c:pt idx="13">
                  <c:v>167.5</c:v>
                </c:pt>
                <c:pt idx="14">
                  <c:v>167.5</c:v>
                </c:pt>
                <c:pt idx="15">
                  <c:v>167.5</c:v>
                </c:pt>
                <c:pt idx="16">
                  <c:v>167.5</c:v>
                </c:pt>
                <c:pt idx="17">
                  <c:v>167.5</c:v>
                </c:pt>
                <c:pt idx="18">
                  <c:v>167.5</c:v>
                </c:pt>
                <c:pt idx="19">
                  <c:v>167.5</c:v>
                </c:pt>
                <c:pt idx="20">
                  <c:v>167.5</c:v>
                </c:pt>
                <c:pt idx="21">
                  <c:v>167.5</c:v>
                </c:pt>
                <c:pt idx="22">
                  <c:v>167.5</c:v>
                </c:pt>
              </c:numCache>
            </c:numRef>
          </c:val>
          <c:smooth val="0"/>
          <c:extLst>
            <c:ext xmlns:c16="http://schemas.microsoft.com/office/drawing/2014/chart" uri="{C3380CC4-5D6E-409C-BE32-E72D297353CC}">
              <c16:uniqueId val="{00000007-D845-4B5D-A81A-25C5311D5B3B}"/>
            </c:ext>
          </c:extLst>
        </c:ser>
        <c:ser>
          <c:idx val="4"/>
          <c:order val="4"/>
          <c:spPr>
            <a:ln w="19050" cap="rnd">
              <a:solidFill>
                <a:schemeClr val="accent5"/>
              </a:solidFill>
              <a:round/>
            </a:ln>
            <a:effectLst/>
          </c:spPr>
          <c:marker>
            <c:symbol val="none"/>
          </c:marker>
          <c:dLbls>
            <c:dLbl>
              <c:idx val="0"/>
              <c:layout>
                <c:manualLayout>
                  <c:x val="-1.4962592781697686E-2"/>
                  <c:y val="-1.5209125475285171E-2"/>
                </c:manualLayout>
              </c:layout>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45-4B5D-A81A-25C5311D5B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'BOD Accuracy'!$G$3:$G$25</c:f>
              <c:numCache>
                <c:formatCode>0.00</c:formatCode>
                <c:ptCount val="23"/>
                <c:pt idx="0">
                  <c:v>218.33333333333334</c:v>
                </c:pt>
                <c:pt idx="1">
                  <c:v>218.33333333333334</c:v>
                </c:pt>
                <c:pt idx="2">
                  <c:v>218.33333333333334</c:v>
                </c:pt>
                <c:pt idx="3">
                  <c:v>218.33333333333334</c:v>
                </c:pt>
                <c:pt idx="4">
                  <c:v>218.33333333333334</c:v>
                </c:pt>
                <c:pt idx="5">
                  <c:v>218.33333333333334</c:v>
                </c:pt>
                <c:pt idx="6">
                  <c:v>218.33333333333334</c:v>
                </c:pt>
                <c:pt idx="7">
                  <c:v>218.33333333333334</c:v>
                </c:pt>
                <c:pt idx="8">
                  <c:v>218.33333333333334</c:v>
                </c:pt>
                <c:pt idx="9">
                  <c:v>218.33333333333334</c:v>
                </c:pt>
                <c:pt idx="10">
                  <c:v>218.33333333333334</c:v>
                </c:pt>
                <c:pt idx="11">
                  <c:v>218.33333333333334</c:v>
                </c:pt>
                <c:pt idx="12">
                  <c:v>218.33333333333334</c:v>
                </c:pt>
                <c:pt idx="13">
                  <c:v>218.33333333333334</c:v>
                </c:pt>
                <c:pt idx="14">
                  <c:v>218.33333333333334</c:v>
                </c:pt>
                <c:pt idx="15">
                  <c:v>218.33333333333334</c:v>
                </c:pt>
                <c:pt idx="16">
                  <c:v>218.33333333333334</c:v>
                </c:pt>
                <c:pt idx="17">
                  <c:v>218.33333333333334</c:v>
                </c:pt>
                <c:pt idx="18">
                  <c:v>218.33333333333334</c:v>
                </c:pt>
                <c:pt idx="19">
                  <c:v>218.33333333333334</c:v>
                </c:pt>
                <c:pt idx="20">
                  <c:v>218.33333333333334</c:v>
                </c:pt>
                <c:pt idx="21">
                  <c:v>218.33333333333334</c:v>
                </c:pt>
                <c:pt idx="22">
                  <c:v>218.33333333333334</c:v>
                </c:pt>
              </c:numCache>
            </c:numRef>
          </c:val>
          <c:smooth val="0"/>
          <c:extLst>
            <c:ext xmlns:c16="http://schemas.microsoft.com/office/drawing/2014/chart" uri="{C3380CC4-5D6E-409C-BE32-E72D297353CC}">
              <c16:uniqueId val="{00000009-D845-4B5D-A81A-25C5311D5B3B}"/>
            </c:ext>
          </c:extLst>
        </c:ser>
        <c:ser>
          <c:idx val="5"/>
          <c:order val="5"/>
          <c:spPr>
            <a:ln w="19050" cap="rnd">
              <a:solidFill>
                <a:schemeClr val="accent6"/>
              </a:solidFill>
              <a:round/>
            </a:ln>
            <a:effectLst/>
          </c:spPr>
          <c:marker>
            <c:symbol val="none"/>
          </c:marker>
          <c:dLbls>
            <c:dLbl>
              <c:idx val="0"/>
              <c:layout>
                <c:manualLayout>
                  <c:x val="-9.3516204885610715E-3"/>
                  <c:y val="1.5209125475285171E-2"/>
                </c:manualLayout>
              </c:layout>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45-4B5D-A81A-25C5311D5B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'BOD Accuracy'!$H$3:$H$25</c:f>
              <c:numCache>
                <c:formatCode>0.00</c:formatCode>
                <c:ptCount val="23"/>
                <c:pt idx="0">
                  <c:v>177.66666666666666</c:v>
                </c:pt>
                <c:pt idx="1">
                  <c:v>177.66666666666666</c:v>
                </c:pt>
                <c:pt idx="2">
                  <c:v>177.66666666666666</c:v>
                </c:pt>
                <c:pt idx="3">
                  <c:v>177.66666666666666</c:v>
                </c:pt>
                <c:pt idx="4">
                  <c:v>177.66666666666666</c:v>
                </c:pt>
                <c:pt idx="5">
                  <c:v>177.66666666666666</c:v>
                </c:pt>
                <c:pt idx="6">
                  <c:v>177.66666666666666</c:v>
                </c:pt>
                <c:pt idx="7">
                  <c:v>177.66666666666666</c:v>
                </c:pt>
                <c:pt idx="8">
                  <c:v>177.66666666666666</c:v>
                </c:pt>
                <c:pt idx="9">
                  <c:v>177.66666666666666</c:v>
                </c:pt>
                <c:pt idx="10">
                  <c:v>177.66666666666666</c:v>
                </c:pt>
                <c:pt idx="11">
                  <c:v>177.66666666666666</c:v>
                </c:pt>
                <c:pt idx="12">
                  <c:v>177.66666666666666</c:v>
                </c:pt>
                <c:pt idx="13">
                  <c:v>177.66666666666666</c:v>
                </c:pt>
                <c:pt idx="14">
                  <c:v>177.66666666666666</c:v>
                </c:pt>
                <c:pt idx="15">
                  <c:v>177.66666666666666</c:v>
                </c:pt>
                <c:pt idx="16">
                  <c:v>177.66666666666666</c:v>
                </c:pt>
                <c:pt idx="17">
                  <c:v>177.66666666666666</c:v>
                </c:pt>
                <c:pt idx="18">
                  <c:v>177.66666666666666</c:v>
                </c:pt>
                <c:pt idx="19">
                  <c:v>177.66666666666666</c:v>
                </c:pt>
                <c:pt idx="20">
                  <c:v>177.66666666666666</c:v>
                </c:pt>
                <c:pt idx="21">
                  <c:v>177.66666666666666</c:v>
                </c:pt>
                <c:pt idx="22">
                  <c:v>177.66666666666666</c:v>
                </c:pt>
              </c:numCache>
            </c:numRef>
          </c:val>
          <c:smooth val="0"/>
          <c:extLst>
            <c:ext xmlns:c16="http://schemas.microsoft.com/office/drawing/2014/chart" uri="{C3380CC4-5D6E-409C-BE32-E72D297353CC}">
              <c16:uniqueId val="{0000000B-D845-4B5D-A81A-25C5311D5B3B}"/>
            </c:ext>
          </c:extLst>
        </c:ser>
        <c:dLbls>
          <c:showLegendKey val="0"/>
          <c:showVal val="0"/>
          <c:showCatName val="0"/>
          <c:showSerName val="0"/>
          <c:showPercent val="0"/>
          <c:showBubbleSize val="0"/>
        </c:dLbls>
        <c:smooth val="0"/>
        <c:axId val="802540464"/>
        <c:axId val="1"/>
      </c:lineChart>
      <c:dateAx>
        <c:axId val="8025404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a:t>
                </a:r>
              </a:p>
            </c:rich>
          </c:tx>
          <c:overlay val="0"/>
          <c:spPr>
            <a:noFill/>
            <a:ln w="25400">
              <a:noFill/>
            </a:ln>
          </c:sp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min val="120"/>
        </c:scaling>
        <c:delete val="0"/>
        <c:axPos val="l"/>
        <c:majorGridlines>
          <c:spPr>
            <a:ln w="9525" cap="flat" cmpd="sng" algn="ctr">
              <a:solidFill>
                <a:schemeClr val="tx1">
                  <a:lumMod val="15000"/>
                  <a:lumOff val="85000"/>
                </a:schemeClr>
              </a:solidFill>
              <a:round/>
            </a:ln>
            <a:effectLst/>
          </c:spPr>
        </c:majorGridlines>
        <c:title>
          <c:tx>
            <c:strRef>
              <c:f>'BOD Accuracy'!$B$2</c:f>
              <c:strCache>
                <c:ptCount val="1"/>
                <c:pt idx="0">
                  <c:v>Actual Reading (mg/l)</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540464"/>
        <c:crosses val="autoZero"/>
        <c:crossBetween val="between"/>
      </c:valAx>
      <c:spPr>
        <a:noFill/>
        <a:ln w="25400">
          <a:noFill/>
        </a:ln>
      </c:spPr>
    </c:plotArea>
    <c:legend>
      <c:legendPos val="r"/>
      <c:layout>
        <c:manualLayout>
          <c:xMode val="edge"/>
          <c:yMode val="edge"/>
          <c:x val="7.8142777401693578E-2"/>
          <c:y val="0.91000103947402622"/>
          <c:w val="0.84711360316385798"/>
          <c:h val="4.857146569550097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'TSS Accuracy Example'!$B$1</c:f>
          <c:strCache>
            <c:ptCount val="1"/>
            <c:pt idx="0">
              <c:v>EXAMPLE - Effluent TSS Accuracy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6"/>
            <c:spPr>
              <a:solidFill>
                <a:schemeClr val="accent1"/>
              </a:solidFill>
              <a:ln w="9525">
                <a:solidFill>
                  <a:schemeClr val="accent1"/>
                </a:solidFill>
              </a:ln>
              <a:effectLst/>
            </c:spPr>
          </c:marker>
          <c:cat>
            <c:numRef>
              <c:f>'TSS Accuracy Example'!$A$3:$A$25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'TSS Accuracy Example'!$D$3:$D$25</c:f>
              <c:numCache>
                <c:formatCode>0.0</c:formatCode>
                <c:ptCount val="23"/>
                <c:pt idx="0">
                  <c:v>98</c:v>
                </c:pt>
                <c:pt idx="1">
                  <c:v>98</c:v>
                </c:pt>
                <c:pt idx="2">
                  <c:v>98</c:v>
                </c:pt>
                <c:pt idx="3">
                  <c:v>100</c:v>
                </c:pt>
                <c:pt idx="4">
                  <c:v>98</c:v>
                </c:pt>
                <c:pt idx="5">
                  <c:v>98</c:v>
                </c:pt>
                <c:pt idx="6">
                  <c:v>97</c:v>
                </c:pt>
                <c:pt idx="7">
                  <c:v>97</c:v>
                </c:pt>
                <c:pt idx="8">
                  <c:v>97</c:v>
                </c:pt>
                <c:pt idx="9">
                  <c:v>96</c:v>
                </c:pt>
                <c:pt idx="10">
                  <c:v>100</c:v>
                </c:pt>
                <c:pt idx="11">
                  <c:v>96</c:v>
                </c:pt>
                <c:pt idx="12">
                  <c:v>98</c:v>
                </c:pt>
                <c:pt idx="13">
                  <c:v>100</c:v>
                </c:pt>
                <c:pt idx="14">
                  <c:v>97</c:v>
                </c:pt>
                <c:pt idx="15">
                  <c:v>98</c:v>
                </c:pt>
                <c:pt idx="16">
                  <c:v>97</c:v>
                </c:pt>
                <c:pt idx="17">
                  <c:v>98</c:v>
                </c:pt>
                <c:pt idx="18">
                  <c:v>98</c:v>
                </c:pt>
                <c:pt idx="19">
                  <c:v>99</c:v>
                </c:pt>
                <c:pt idx="20">
                  <c:v>98</c:v>
                </c:pt>
                <c:pt idx="21">
                  <c:v>98</c:v>
                </c:pt>
                <c:pt idx="22">
                  <c:v>96</c:v>
                </c:pt>
              </c:numCache>
            </c:numRef>
          </c:val>
          <c:smooth val="0"/>
          <c:extLst>
            <c:ext xmlns:c16="http://schemas.microsoft.com/office/drawing/2014/chart" uri="{C3380CC4-5D6E-409C-BE32-E72D297353CC}">
              <c16:uniqueId val="{00000000-7735-44CB-B831-8FF702362ABB}"/>
            </c:ext>
          </c:extLst>
        </c:ser>
        <c:ser>
          <c:idx val="1"/>
          <c:order val="1"/>
          <c:spPr>
            <a:ln w="15875" cap="rnd">
              <a:solidFill>
                <a:schemeClr val="accent3"/>
              </a:solidFill>
              <a:round/>
            </a:ln>
            <a:effectLst/>
          </c:spPr>
          <c:marker>
            <c:symbol val="none"/>
          </c:marker>
          <c:dLbls>
            <c:dLbl>
              <c:idx val="0"/>
              <c:layout>
                <c:manualLayout>
                  <c:x val="-1.0220011909935154E-2"/>
                  <c:y val="1.7496352630426058E-2"/>
                </c:manualLayout>
              </c:layout>
              <c:tx>
                <c:strRef>
                  <c:f>'TSS Accuracy Example'!$P$28</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{60CFF569-86C7-43F4-B106-918BF8733B56}</c15:txfldGUID>
                      <c15:f>'TSS Accuracy Example'!$P$28</c15:f>
                      <c15:dlblFieldTableCache>
                        <c:ptCount val="1"/>
                        <c:pt idx="0">
                          <c:v>Mean</c:v>
                        </c:pt>
                      </c15:dlblFieldTableCache>
                    </c15:dlblFTEntry>
                  </c15:dlblFieldTable>
                  <c15:showDataLabelsRange val="0"/>
                </c:ext>
                <c:ext xmlns:c16="http://schemas.microsoft.com/office/drawing/2014/chart" uri="{C3380CC4-5D6E-409C-BE32-E72D297353CC}">
                  <c16:uniqueId val="{00000001-7735-44CB-B831-8FF702362A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Accuracy Example'!$A$3:$A$25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'TSS Accuracy Example'!$E$3:$E$25</c:f>
              <c:numCache>
                <c:formatCode>0.00</c:formatCode>
                <c:ptCount val="23"/>
                <c:pt idx="0">
                  <c:v>97.833333333333329</c:v>
                </c:pt>
                <c:pt idx="1">
                  <c:v>97.833333333333329</c:v>
                </c:pt>
                <c:pt idx="2">
                  <c:v>97.833333333333329</c:v>
                </c:pt>
                <c:pt idx="3">
                  <c:v>97.833333333333329</c:v>
                </c:pt>
                <c:pt idx="4">
                  <c:v>97.833333333333329</c:v>
                </c:pt>
                <c:pt idx="5">
                  <c:v>97.833333333333329</c:v>
                </c:pt>
                <c:pt idx="6">
                  <c:v>97.833333333333329</c:v>
                </c:pt>
                <c:pt idx="7">
                  <c:v>97.833333333333329</c:v>
                </c:pt>
                <c:pt idx="8">
                  <c:v>97.833333333333329</c:v>
                </c:pt>
                <c:pt idx="9">
                  <c:v>97.833333333333329</c:v>
                </c:pt>
                <c:pt idx="10">
                  <c:v>97.833333333333329</c:v>
                </c:pt>
                <c:pt idx="11">
                  <c:v>97.833333333333329</c:v>
                </c:pt>
                <c:pt idx="12">
                  <c:v>97.833333333333329</c:v>
                </c:pt>
                <c:pt idx="13">
                  <c:v>97.833333333333329</c:v>
                </c:pt>
                <c:pt idx="14">
                  <c:v>97.833333333333329</c:v>
                </c:pt>
                <c:pt idx="15">
                  <c:v>97.833333333333329</c:v>
                </c:pt>
                <c:pt idx="16">
                  <c:v>97.833333333333329</c:v>
                </c:pt>
                <c:pt idx="17">
                  <c:v>97.833333333333329</c:v>
                </c:pt>
                <c:pt idx="18">
                  <c:v>97.833333333333329</c:v>
                </c:pt>
                <c:pt idx="19">
                  <c:v>97.833333333333329</c:v>
                </c:pt>
                <c:pt idx="20">
                  <c:v>97.833333333333329</c:v>
                </c:pt>
                <c:pt idx="21">
                  <c:v>97.833333333333329</c:v>
                </c:pt>
                <c:pt idx="22">
                  <c:v>97.833333333333329</c:v>
                </c:pt>
              </c:numCache>
            </c:numRef>
          </c:val>
          <c:smooth val="0"/>
          <c:extLst>
            <c:ext xmlns:c16="http://schemas.microsoft.com/office/drawing/2014/chart" uri="{C3380CC4-5D6E-409C-BE32-E72D297353CC}">
              <c16:uniqueId val="{00000002-7735-44CB-B831-8FF702362ABB}"/>
            </c:ext>
          </c:extLst>
        </c:ser>
        <c:ser>
          <c:idx val="2"/>
          <c:order val="2"/>
          <c:spPr>
            <a:ln w="15875" cap="rnd">
              <a:solidFill>
                <a:schemeClr val="accent4">
                  <a:lumMod val="60000"/>
                  <a:lumOff val="40000"/>
                </a:schemeClr>
              </a:solidFill>
              <a:round/>
            </a:ln>
            <a:effectLst/>
          </c:spPr>
          <c:marker>
            <c:symbol val="none"/>
          </c:marker>
          <c:dLbls>
            <c:dLbl>
              <c:idx val="0"/>
              <c:layout>
                <c:manualLayout>
                  <c:x val="-1.1923347228257662E-2"/>
                  <c:y val="-1.7496352630426058E-2"/>
                </c:manualLayout>
              </c:layout>
              <c:tx>
                <c:strRef>
                  <c:f>'TSS Accuracy Example'!$P$30</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{F9B07871-D0FD-4B99-8D6C-24491CBBEA35}</c15:txfldGUID>
                      <c15:f>'TSS Accuracy Example'!$P$30</c15:f>
                      <c15:dlblFieldTableCache>
                        <c:ptCount val="1"/>
                        <c:pt idx="0">
                          <c:v>UWL</c:v>
                        </c:pt>
                      </c15:dlblFieldTableCache>
                    </c15:dlblFTEntry>
                  </c15:dlblFieldTable>
                  <c15:showDataLabelsRange val="0"/>
                </c:ext>
                <c:ext xmlns:c16="http://schemas.microsoft.com/office/drawing/2014/chart" uri="{C3380CC4-5D6E-409C-BE32-E72D297353CC}">
                  <c16:uniqueId val="{00000003-7735-44CB-B831-8FF702362A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Accuracy Example'!$A$3:$A$25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'TSS Accuracy Example'!$F$3:$F$25</c:f>
              <c:numCache>
                <c:formatCode>0.00</c:formatCode>
                <c:ptCount val="23"/>
                <c:pt idx="0">
                  <c:v>100.16666666666666</c:v>
                </c:pt>
                <c:pt idx="1">
                  <c:v>100.16666666666666</c:v>
                </c:pt>
                <c:pt idx="2">
                  <c:v>100.16666666666666</c:v>
                </c:pt>
                <c:pt idx="3">
                  <c:v>100.16666666666666</c:v>
                </c:pt>
                <c:pt idx="4">
                  <c:v>100.16666666666666</c:v>
                </c:pt>
                <c:pt idx="5">
                  <c:v>100.16666666666666</c:v>
                </c:pt>
                <c:pt idx="6">
                  <c:v>100.16666666666666</c:v>
                </c:pt>
                <c:pt idx="7">
                  <c:v>100.16666666666666</c:v>
                </c:pt>
                <c:pt idx="8">
                  <c:v>100.16666666666666</c:v>
                </c:pt>
                <c:pt idx="9">
                  <c:v>100.16666666666666</c:v>
                </c:pt>
                <c:pt idx="10">
                  <c:v>100.16666666666666</c:v>
                </c:pt>
                <c:pt idx="11">
                  <c:v>100.16666666666666</c:v>
                </c:pt>
                <c:pt idx="12">
                  <c:v>100.16666666666666</c:v>
                </c:pt>
                <c:pt idx="13">
                  <c:v>100.16666666666666</c:v>
                </c:pt>
                <c:pt idx="14">
                  <c:v>100.16666666666666</c:v>
                </c:pt>
                <c:pt idx="15">
                  <c:v>100.16666666666666</c:v>
                </c:pt>
                <c:pt idx="16">
                  <c:v>100.16666666666666</c:v>
                </c:pt>
                <c:pt idx="17">
                  <c:v>100.16666666666666</c:v>
                </c:pt>
                <c:pt idx="18">
                  <c:v>100.16666666666666</c:v>
                </c:pt>
                <c:pt idx="19">
                  <c:v>100.16666666666666</c:v>
                </c:pt>
                <c:pt idx="20">
                  <c:v>100.16666666666666</c:v>
                </c:pt>
                <c:pt idx="21">
                  <c:v>100.16666666666666</c:v>
                </c:pt>
                <c:pt idx="22">
                  <c:v>100.16666666666666</c:v>
                </c:pt>
              </c:numCache>
            </c:numRef>
          </c:val>
          <c:smooth val="0"/>
          <c:extLst>
            <c:ext xmlns:c16="http://schemas.microsoft.com/office/drawing/2014/chart" uri="{C3380CC4-5D6E-409C-BE32-E72D297353CC}">
              <c16:uniqueId val="{00000004-7735-44CB-B831-8FF702362ABB}"/>
            </c:ext>
          </c:extLst>
        </c:ser>
        <c:ser>
          <c:idx val="3"/>
          <c:order val="3"/>
          <c:spPr>
            <a:ln w="15875" cap="rnd">
              <a:solidFill>
                <a:schemeClr val="accent5">
                  <a:lumMod val="60000"/>
                  <a:lumOff val="40000"/>
                </a:schemeClr>
              </a:solidFill>
              <a:round/>
            </a:ln>
            <a:effectLst/>
          </c:spPr>
          <c:marker>
            <c:symbol val="none"/>
          </c:marker>
          <c:dLbls>
            <c:dLbl>
              <c:idx val="0"/>
              <c:layout>
                <c:manualLayout>
                  <c:x val="-1.1923347228257662E-2"/>
                  <c:y val="-1.7496352630426152E-2"/>
                </c:manualLayout>
              </c:layout>
              <c:tx>
                <c:strRef>
                  <c:f>'TSS Accuracy Example'!$P$31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{7B642E4F-44B5-4D31-A291-866166D9EA12}</c15:txfldGUID>
                      <c15:f>'TSS Accuracy Example'!$P$31</c15:f>
                      <c15:dlblFieldTableCache>
                        <c:ptCount val="1"/>
                        <c:pt idx="0">
                          <c:v>LWL</c:v>
                        </c:pt>
                      </c15:dlblFieldTableCache>
                    </c15:dlblFTEntry>
                  </c15:dlblFieldTable>
                  <c15:showDataLabelsRange val="0"/>
                </c:ext>
                <c:ext xmlns:c16="http://schemas.microsoft.com/office/drawing/2014/chart" uri="{C3380CC4-5D6E-409C-BE32-E72D297353CC}">
                  <c16:uniqueId val="{00000005-7735-44CB-B831-8FF702362A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Accuracy Example'!$A$3:$A$25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'TSS Accuracy Example'!$G$3:$G$25</c:f>
              <c:numCache>
                <c:formatCode>0.00</c:formatCode>
                <c:ptCount val="23"/>
                <c:pt idx="0">
                  <c:v>95.5</c:v>
                </c:pt>
                <c:pt idx="1">
                  <c:v>95.5</c:v>
                </c:pt>
                <c:pt idx="2">
                  <c:v>95.5</c:v>
                </c:pt>
                <c:pt idx="3">
                  <c:v>95.5</c:v>
                </c:pt>
                <c:pt idx="4">
                  <c:v>95.5</c:v>
                </c:pt>
                <c:pt idx="5">
                  <c:v>95.5</c:v>
                </c:pt>
                <c:pt idx="6">
                  <c:v>95.5</c:v>
                </c:pt>
                <c:pt idx="7">
                  <c:v>95.5</c:v>
                </c:pt>
                <c:pt idx="8">
                  <c:v>95.5</c:v>
                </c:pt>
                <c:pt idx="9">
                  <c:v>95.5</c:v>
                </c:pt>
                <c:pt idx="10">
                  <c:v>95.5</c:v>
                </c:pt>
                <c:pt idx="11">
                  <c:v>95.5</c:v>
                </c:pt>
                <c:pt idx="12">
                  <c:v>95.5</c:v>
                </c:pt>
                <c:pt idx="13">
                  <c:v>95.5</c:v>
                </c:pt>
                <c:pt idx="14">
                  <c:v>95.5</c:v>
                </c:pt>
                <c:pt idx="15">
                  <c:v>95.5</c:v>
                </c:pt>
                <c:pt idx="16">
                  <c:v>95.5</c:v>
                </c:pt>
                <c:pt idx="17">
                  <c:v>95.5</c:v>
                </c:pt>
                <c:pt idx="18">
                  <c:v>95.5</c:v>
                </c:pt>
                <c:pt idx="19">
                  <c:v>95.5</c:v>
                </c:pt>
                <c:pt idx="20">
                  <c:v>95.5</c:v>
                </c:pt>
                <c:pt idx="21">
                  <c:v>95.5</c:v>
                </c:pt>
                <c:pt idx="22">
                  <c:v>95.5</c:v>
                </c:pt>
              </c:numCache>
            </c:numRef>
          </c:val>
          <c:smooth val="0"/>
          <c:extLst>
            <c:ext xmlns:c16="http://schemas.microsoft.com/office/drawing/2014/chart" uri="{C3380CC4-5D6E-409C-BE32-E72D297353CC}">
              <c16:uniqueId val="{00000006-7735-44CB-B831-8FF702362ABB}"/>
            </c:ext>
          </c:extLst>
        </c:ser>
        <c:ser>
          <c:idx val="4"/>
          <c:order val="4"/>
          <c:spPr>
            <a:ln w="15875" cap="rnd">
              <a:solidFill>
                <a:schemeClr val="accent6">
                  <a:lumMod val="60000"/>
                  <a:lumOff val="40000"/>
                </a:schemeClr>
              </a:solidFill>
              <a:round/>
            </a:ln>
            <a:effectLst/>
          </c:spPr>
          <c:marker>
            <c:symbol val="none"/>
          </c:marker>
          <c:dLbls>
            <c:dLbl>
              <c:idx val="0"/>
              <c:layout>
                <c:manualLayout>
                  <c:x val="-8.5166765916126156E-3"/>
                  <c:y val="-2.4994789472037249E-2"/>
                </c:manualLayout>
              </c:layout>
              <c:tx>
                <c:strRef>
                  <c:f>'TSS Accuracy Example'!$P$32</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{A2A798CC-E229-4730-A2B8-744E116AFE49}</c15:txfldGUID>
                      <c15:f>'TSS Accuracy Example'!$P$32</c15:f>
                      <c15:dlblFieldTableCache>
                        <c:ptCount val="1"/>
                        <c:pt idx="0">
                          <c:v>UCL</c:v>
                        </c:pt>
                      </c15:dlblFieldTableCache>
                    </c15:dlblFTEntry>
                  </c15:dlblFieldTable>
                  <c15:showDataLabelsRange val="0"/>
                </c:ext>
                <c:ext xmlns:c16="http://schemas.microsoft.com/office/drawing/2014/chart" uri="{C3380CC4-5D6E-409C-BE32-E72D297353CC}">
                  <c16:uniqueId val="{00000007-7735-44CB-B831-8FF702362A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Accuracy Example'!$A$3:$A$25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'TSS Accuracy Example'!$H$3:$H$25</c:f>
              <c:numCache>
                <c:formatCode>0.00</c:formatCode>
                <c:ptCount val="23"/>
                <c:pt idx="0">
                  <c:v>101.33333333333333</c:v>
                </c:pt>
                <c:pt idx="1">
                  <c:v>101.33333333333333</c:v>
                </c:pt>
                <c:pt idx="2">
                  <c:v>101.33333333333333</c:v>
                </c:pt>
                <c:pt idx="3">
                  <c:v>101.33333333333333</c:v>
                </c:pt>
                <c:pt idx="4">
                  <c:v>101.33333333333333</c:v>
                </c:pt>
                <c:pt idx="5">
                  <c:v>101.33333333333333</c:v>
                </c:pt>
                <c:pt idx="6">
                  <c:v>101.33333333333333</c:v>
                </c:pt>
                <c:pt idx="7">
                  <c:v>101.33333333333333</c:v>
                </c:pt>
                <c:pt idx="8">
                  <c:v>101.33333333333333</c:v>
                </c:pt>
                <c:pt idx="9">
                  <c:v>101.33333333333333</c:v>
                </c:pt>
                <c:pt idx="10">
                  <c:v>101.33333333333333</c:v>
                </c:pt>
                <c:pt idx="11">
                  <c:v>101.33333333333333</c:v>
                </c:pt>
                <c:pt idx="12">
                  <c:v>101.33333333333333</c:v>
                </c:pt>
                <c:pt idx="13">
                  <c:v>101.33333333333333</c:v>
                </c:pt>
                <c:pt idx="14">
                  <c:v>101.33333333333333</c:v>
                </c:pt>
                <c:pt idx="15">
                  <c:v>101.33333333333333</c:v>
                </c:pt>
                <c:pt idx="16">
                  <c:v>101.33333333333333</c:v>
                </c:pt>
                <c:pt idx="17">
                  <c:v>101.33333333333333</c:v>
                </c:pt>
                <c:pt idx="18">
                  <c:v>101.33333333333333</c:v>
                </c:pt>
                <c:pt idx="19">
                  <c:v>101.33333333333333</c:v>
                </c:pt>
                <c:pt idx="20">
                  <c:v>101.33333333333333</c:v>
                </c:pt>
                <c:pt idx="21">
                  <c:v>101.33333333333333</c:v>
                </c:pt>
                <c:pt idx="22">
                  <c:v>101.33333333333333</c:v>
                </c:pt>
              </c:numCache>
            </c:numRef>
          </c:val>
          <c:smooth val="0"/>
          <c:extLst>
            <c:ext xmlns:c16="http://schemas.microsoft.com/office/drawing/2014/chart" uri="{C3380CC4-5D6E-409C-BE32-E72D297353CC}">
              <c16:uniqueId val="{00000008-7735-44CB-B831-8FF702362ABB}"/>
            </c:ext>
          </c:extLst>
        </c:ser>
        <c:ser>
          <c:idx val="5"/>
          <c:order val="5"/>
          <c:spPr>
            <a:ln w="15875" cap="rnd">
              <a:solidFill>
                <a:schemeClr val="tx2">
                  <a:lumMod val="60000"/>
                  <a:lumOff val="40000"/>
                </a:schemeClr>
              </a:solidFill>
              <a:round/>
            </a:ln>
            <a:effectLst/>
          </c:spPr>
          <c:marker>
            <c:symbol val="none"/>
          </c:marker>
          <c:dLbls>
            <c:dLbl>
              <c:idx val="0"/>
              <c:layout>
                <c:manualLayout>
                  <c:x val="-8.5166765916126156E-3"/>
                  <c:y val="-1.7496352630426152E-2"/>
                </c:manualLayout>
              </c:layout>
              <c:tx>
                <c:strRef>
                  <c:f>'TSS Accuracy Example'!$P$33</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{1FEFCEBC-F173-48C9-907A-2001AD41FF6B}</c15:txfldGUID>
                      <c15:f>'TSS Accuracy Example'!$P$33</c15:f>
                      <c15:dlblFieldTableCache>
                        <c:ptCount val="1"/>
                        <c:pt idx="0">
                          <c:v>LCL</c:v>
                        </c:pt>
                      </c15:dlblFieldTableCache>
                    </c15:dlblFTEntry>
                  </c15:dlblFieldTable>
                  <c15:showDataLabelsRange val="0"/>
                </c:ext>
                <c:ext xmlns:c16="http://schemas.microsoft.com/office/drawing/2014/chart" uri="{C3380CC4-5D6E-409C-BE32-E72D297353CC}">
                  <c16:uniqueId val="{00000009-7735-44CB-B831-8FF702362A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Accuracy Example'!$A$3:$A$25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'TSS Accuracy Example'!$I$3:$I$25</c:f>
              <c:numCache>
                <c:formatCode>0.00</c:formatCode>
                <c:ptCount val="23"/>
                <c:pt idx="0">
                  <c:v>94.333333333333329</c:v>
                </c:pt>
                <c:pt idx="1">
                  <c:v>94.333333333333329</c:v>
                </c:pt>
                <c:pt idx="2">
                  <c:v>94.333333333333329</c:v>
                </c:pt>
                <c:pt idx="3">
                  <c:v>94.333333333333329</c:v>
                </c:pt>
                <c:pt idx="4">
                  <c:v>94.333333333333329</c:v>
                </c:pt>
                <c:pt idx="5">
                  <c:v>94.333333333333329</c:v>
                </c:pt>
                <c:pt idx="6">
                  <c:v>94.333333333333329</c:v>
                </c:pt>
                <c:pt idx="7">
                  <c:v>94.333333333333329</c:v>
                </c:pt>
                <c:pt idx="8">
                  <c:v>94.333333333333329</c:v>
                </c:pt>
                <c:pt idx="9">
                  <c:v>94.333333333333329</c:v>
                </c:pt>
                <c:pt idx="10">
                  <c:v>94.333333333333329</c:v>
                </c:pt>
                <c:pt idx="11">
                  <c:v>94.333333333333329</c:v>
                </c:pt>
                <c:pt idx="12">
                  <c:v>94.333333333333329</c:v>
                </c:pt>
                <c:pt idx="13">
                  <c:v>94.333333333333329</c:v>
                </c:pt>
                <c:pt idx="14">
                  <c:v>94.333333333333329</c:v>
                </c:pt>
                <c:pt idx="15">
                  <c:v>94.333333333333329</c:v>
                </c:pt>
                <c:pt idx="16">
                  <c:v>94.333333333333329</c:v>
                </c:pt>
                <c:pt idx="17">
                  <c:v>94.333333333333329</c:v>
                </c:pt>
                <c:pt idx="18">
                  <c:v>94.333333333333329</c:v>
                </c:pt>
                <c:pt idx="19">
                  <c:v>94.333333333333329</c:v>
                </c:pt>
                <c:pt idx="20">
                  <c:v>94.333333333333329</c:v>
                </c:pt>
                <c:pt idx="21">
                  <c:v>94.333333333333329</c:v>
                </c:pt>
                <c:pt idx="22">
                  <c:v>94.333333333333329</c:v>
                </c:pt>
              </c:numCache>
            </c:numRef>
          </c:val>
          <c:smooth val="0"/>
          <c:extLst>
            <c:ext xmlns:c16="http://schemas.microsoft.com/office/drawing/2014/chart" uri="{C3380CC4-5D6E-409C-BE32-E72D297353CC}">
              <c16:uniqueId val="{0000000A-7735-44CB-B831-8FF702362ABB}"/>
            </c:ext>
          </c:extLst>
        </c:ser>
        <c:dLbls>
          <c:showLegendKey val="0"/>
          <c:showVal val="0"/>
          <c:showCatName val="0"/>
          <c:showSerName val="0"/>
          <c:showPercent val="0"/>
          <c:showBubbleSize val="0"/>
        </c:dLbls>
        <c:marker val="1"/>
        <c:smooth val="0"/>
        <c:axId val="803533888"/>
        <c:axId val="1"/>
      </c:lineChart>
      <c:dateAx>
        <c:axId val="803533888"/>
        <c:scaling>
          <c:orientation val="minMax"/>
        </c:scaling>
        <c:delete val="0"/>
        <c:axPos val="b"/>
        <c:title>
          <c:tx>
            <c:strRef>
              <c:f>'TSS Accuracy Example'!$A$2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'TSS Accuracy Example'!$D$2</c:f>
              <c:strCache>
                <c:ptCount val="1"/>
                <c:pt idx="0">
                  <c:v>% Recovery</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53388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TSS Precision</a:t>
            </a:r>
            <a:r>
              <a:rPr lang="en-US" baseline="0"/>
              <a:t> Control </a:t>
            </a:r>
            <a:r>
              <a:rPr lang="en-US"/>
              <a:t>Chart</a:t>
            </a:r>
          </a:p>
        </c:rich>
      </c:tx>
      <c:overlay val="0"/>
      <c:spPr>
        <a:noFill/>
        <a:ln w="25400">
          <a:noFill/>
        </a:ln>
      </c:spPr>
    </c:title>
    <c:autoTitleDeleted val="0"/>
    <c:plotArea>
      <c:layout/>
      <c:lineChart>
        <c:grouping val="standard"/>
        <c:varyColors val="0"/>
        <c:ser>
          <c:idx val="0"/>
          <c:order val="0"/>
          <c:spPr>
            <a:ln w="28575" cap="rnd">
              <a:solidFill>
                <a:schemeClr val="accent1"/>
              </a:solidFill>
              <a:round/>
            </a:ln>
            <a:effectLst/>
          </c:spPr>
          <c:marker>
            <c:symbol val="circle"/>
            <c:size val="6"/>
            <c:spPr>
              <a:solidFill>
                <a:srgbClr val="002060">
                  <a:alpha val="96000"/>
                </a:srgbClr>
              </a:solidFill>
              <a:ln w="9525">
                <a:solidFill>
                  <a:schemeClr val="accent1"/>
                </a:solidFill>
              </a:ln>
              <a:effectLst/>
            </c:spPr>
          </c:marker>
          <c:cat>
            <c:numRef>
              <c:f>'TSS Precision Example'!$A$3:$A$25</c:f>
              <c:numCache>
                <c:formatCode>[$-409]d\-mmm\-yy;@</c:formatCode>
                <c:ptCount val="23"/>
                <c:pt idx="0">
                  <c:v>41143</c:v>
                </c:pt>
                <c:pt idx="1">
                  <c:v>41144</c:v>
                </c:pt>
                <c:pt idx="2">
                  <c:v>41145</c:v>
                </c:pt>
                <c:pt idx="3">
                  <c:v>41146</c:v>
                </c:pt>
                <c:pt idx="4">
                  <c:v>41148</c:v>
                </c:pt>
                <c:pt idx="5">
                  <c:v>41149</c:v>
                </c:pt>
                <c:pt idx="6">
                  <c:v>41150</c:v>
                </c:pt>
                <c:pt idx="7">
                  <c:v>41151</c:v>
                </c:pt>
                <c:pt idx="8">
                  <c:v>41152</c:v>
                </c:pt>
                <c:pt idx="9">
                  <c:v>41153</c:v>
                </c:pt>
                <c:pt idx="10">
                  <c:v>41155</c:v>
                </c:pt>
                <c:pt idx="11">
                  <c:v>41156</c:v>
                </c:pt>
                <c:pt idx="12">
                  <c:v>41157</c:v>
                </c:pt>
                <c:pt idx="13">
                  <c:v>41158</c:v>
                </c:pt>
                <c:pt idx="14">
                  <c:v>41159</c:v>
                </c:pt>
                <c:pt idx="15">
                  <c:v>41160</c:v>
                </c:pt>
                <c:pt idx="16">
                  <c:v>41162</c:v>
                </c:pt>
                <c:pt idx="17">
                  <c:v>41163</c:v>
                </c:pt>
                <c:pt idx="18">
                  <c:v>41164</c:v>
                </c:pt>
                <c:pt idx="19">
                  <c:v>41165</c:v>
                </c:pt>
                <c:pt idx="20">
                  <c:v>41166</c:v>
                </c:pt>
                <c:pt idx="21">
                  <c:v>41167</c:v>
                </c:pt>
                <c:pt idx="22">
                  <c:v>41168</c:v>
                </c:pt>
              </c:numCache>
            </c:numRef>
          </c:cat>
          <c:val>
            <c:numRef>
              <c:f>'TSS Precision Example'!$F$3:$F$25</c:f>
              <c:numCache>
                <c:formatCode>0.00</c:formatCode>
                <c:ptCount val="23"/>
                <c:pt idx="0">
                  <c:v>28.571428571428584</c:v>
                </c:pt>
                <c:pt idx="1">
                  <c:v>0</c:v>
                </c:pt>
                <c:pt idx="2">
                  <c:v>39.999999999999993</c:v>
                </c:pt>
                <c:pt idx="3">
                  <c:v>66.666666666666657</c:v>
                </c:pt>
                <c:pt idx="4">
                  <c:v>2.6666666666666692</c:v>
                </c:pt>
                <c:pt idx="5">
                  <c:v>8.6956521739130324</c:v>
                </c:pt>
                <c:pt idx="6">
                  <c:v>1.9417475728155442</c:v>
                </c:pt>
                <c:pt idx="7">
                  <c:v>2.8169014084507067</c:v>
                </c:pt>
                <c:pt idx="8">
                  <c:v>1.904761904761898</c:v>
                </c:pt>
                <c:pt idx="9">
                  <c:v>1.9417475728155442</c:v>
                </c:pt>
                <c:pt idx="10">
                  <c:v>2.1052631578947292</c:v>
                </c:pt>
                <c:pt idx="11">
                  <c:v>66.666666666666657</c:v>
                </c:pt>
                <c:pt idx="12">
                  <c:v>0</c:v>
                </c:pt>
                <c:pt idx="13">
                  <c:v>66.666666666666657</c:v>
                </c:pt>
                <c:pt idx="14">
                  <c:v>200</c:v>
                </c:pt>
                <c:pt idx="15">
                  <c:v>200</c:v>
                </c:pt>
                <c:pt idx="16">
                  <c:v>28.571428571428584</c:v>
                </c:pt>
                <c:pt idx="17">
                  <c:v>66.666666666666657</c:v>
                </c:pt>
                <c:pt idx="18">
                  <c:v>2.1052631578947292</c:v>
                </c:pt>
                <c:pt idx="19">
                  <c:v>66.666666666666657</c:v>
                </c:pt>
                <c:pt idx="20">
                  <c:v>0</c:v>
                </c:pt>
                <c:pt idx="21">
                  <c:v>66.666666666666657</c:v>
                </c:pt>
                <c:pt idx="22">
                  <c:v>28.571428571428584</c:v>
                </c:pt>
              </c:numCache>
            </c:numRef>
          </c:val>
          <c:smooth val="0"/>
          <c:extLst>
            <c:ext xmlns:c16="http://schemas.microsoft.com/office/drawing/2014/chart" uri="{C3380CC4-5D6E-409C-BE32-E72D297353CC}">
              <c16:uniqueId val="{00000000-9FBD-44DB-95A6-6089D477519B}"/>
            </c:ext>
          </c:extLst>
        </c:ser>
        <c:ser>
          <c:idx val="1"/>
          <c:order val="1"/>
          <c:spPr>
            <a:ln w="19050" cap="rnd">
              <a:solidFill>
                <a:schemeClr val="accent3">
                  <a:lumMod val="75000"/>
                </a:schemeClr>
              </a:solidFill>
              <a:round/>
            </a:ln>
            <a:effectLst/>
          </c:spPr>
          <c:marker>
            <c:symbol val="none"/>
          </c:marker>
          <c:dLbls>
            <c:dLbl>
              <c:idx val="0"/>
              <c:layout>
                <c:manualLayout>
                  <c:x val="-1.4681891389841403E-2"/>
                  <c:y val="3.7037037037037035E-2"/>
                </c:manualLayout>
              </c:layout>
              <c:tx>
                <c:strRef>
                  <c:f>'TSS Precision Example'!$P$27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{2B8AC0BF-A69C-4E01-9210-3A7BC72CA294}</c15:txfldGUID>
                      <c15:f>'TSS Precision Example'!$P$27</c15:f>
                      <c15:dlblFieldTableCache>
                        <c:ptCount val="1"/>
                        <c:pt idx="0">
                          <c:v>Mean</c:v>
                        </c:pt>
                      </c15:dlblFieldTableCache>
                    </c15:dlblFTEntry>
                  </c15:dlblFieldTable>
                  <c15:showDataLabelsRange val="0"/>
                </c:ext>
                <c:ext xmlns:c16="http://schemas.microsoft.com/office/drawing/2014/chart" uri="{C3380CC4-5D6E-409C-BE32-E72D297353CC}">
                  <c16:uniqueId val="{00000001-9FBD-44DB-95A6-6089D47751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Precision Example'!$A$3:$A$25</c:f>
              <c:numCache>
                <c:formatCode>[$-409]d\-mmm\-yy;@</c:formatCode>
                <c:ptCount val="23"/>
                <c:pt idx="0">
                  <c:v>41143</c:v>
                </c:pt>
                <c:pt idx="1">
                  <c:v>41144</c:v>
                </c:pt>
                <c:pt idx="2">
                  <c:v>41145</c:v>
                </c:pt>
                <c:pt idx="3">
                  <c:v>41146</c:v>
                </c:pt>
                <c:pt idx="4">
                  <c:v>41148</c:v>
                </c:pt>
                <c:pt idx="5">
                  <c:v>41149</c:v>
                </c:pt>
                <c:pt idx="6">
                  <c:v>41150</c:v>
                </c:pt>
                <c:pt idx="7">
                  <c:v>41151</c:v>
                </c:pt>
                <c:pt idx="8">
                  <c:v>41152</c:v>
                </c:pt>
                <c:pt idx="9">
                  <c:v>41153</c:v>
                </c:pt>
                <c:pt idx="10">
                  <c:v>41155</c:v>
                </c:pt>
                <c:pt idx="11">
                  <c:v>41156</c:v>
                </c:pt>
                <c:pt idx="12">
                  <c:v>41157</c:v>
                </c:pt>
                <c:pt idx="13">
                  <c:v>41158</c:v>
                </c:pt>
                <c:pt idx="14">
                  <c:v>41159</c:v>
                </c:pt>
                <c:pt idx="15">
                  <c:v>41160</c:v>
                </c:pt>
                <c:pt idx="16">
                  <c:v>41162</c:v>
                </c:pt>
                <c:pt idx="17">
                  <c:v>41163</c:v>
                </c:pt>
                <c:pt idx="18">
                  <c:v>41164</c:v>
                </c:pt>
                <c:pt idx="19">
                  <c:v>41165</c:v>
                </c:pt>
                <c:pt idx="20">
                  <c:v>41166</c:v>
                </c:pt>
                <c:pt idx="21">
                  <c:v>41167</c:v>
                </c:pt>
                <c:pt idx="22">
                  <c:v>41168</c:v>
                </c:pt>
              </c:numCache>
            </c:numRef>
          </c:cat>
          <c:val>
            <c:numRef>
              <c:f>'TSS Precision Example'!$G$3:$G$25</c:f>
              <c:numCache>
                <c:formatCode>0.00</c:formatCode>
                <c:ptCount val="23"/>
                <c:pt idx="0">
                  <c:v>41.299664753456454</c:v>
                </c:pt>
                <c:pt idx="1">
                  <c:v>41.299664753456454</c:v>
                </c:pt>
                <c:pt idx="2">
                  <c:v>41.299664753456454</c:v>
                </c:pt>
                <c:pt idx="3">
                  <c:v>41.299664753456454</c:v>
                </c:pt>
                <c:pt idx="4">
                  <c:v>41.299664753456454</c:v>
                </c:pt>
                <c:pt idx="5">
                  <c:v>41.299664753456454</c:v>
                </c:pt>
                <c:pt idx="6">
                  <c:v>41.299664753456454</c:v>
                </c:pt>
                <c:pt idx="7">
                  <c:v>41.299664753456454</c:v>
                </c:pt>
                <c:pt idx="8">
                  <c:v>41.299664753456454</c:v>
                </c:pt>
                <c:pt idx="9">
                  <c:v>41.299664753456454</c:v>
                </c:pt>
                <c:pt idx="10">
                  <c:v>41.299664753456454</c:v>
                </c:pt>
                <c:pt idx="11">
                  <c:v>41.299664753456454</c:v>
                </c:pt>
                <c:pt idx="12">
                  <c:v>41.299664753456454</c:v>
                </c:pt>
                <c:pt idx="13">
                  <c:v>41.299664753456454</c:v>
                </c:pt>
                <c:pt idx="14">
                  <c:v>41.299664753456454</c:v>
                </c:pt>
                <c:pt idx="15">
                  <c:v>41.299664753456454</c:v>
                </c:pt>
                <c:pt idx="16">
                  <c:v>41.299664753456454</c:v>
                </c:pt>
                <c:pt idx="17">
                  <c:v>41.299664753456454</c:v>
                </c:pt>
                <c:pt idx="18">
                  <c:v>41.299664753456454</c:v>
                </c:pt>
                <c:pt idx="19">
                  <c:v>41.299664753456454</c:v>
                </c:pt>
                <c:pt idx="20">
                  <c:v>41.299664753456454</c:v>
                </c:pt>
                <c:pt idx="21">
                  <c:v>41.299664753456454</c:v>
                </c:pt>
                <c:pt idx="22">
                  <c:v>41.299664753456454</c:v>
                </c:pt>
              </c:numCache>
            </c:numRef>
          </c:val>
          <c:smooth val="0"/>
          <c:extLst>
            <c:ext xmlns:c16="http://schemas.microsoft.com/office/drawing/2014/chart" uri="{C3380CC4-5D6E-409C-BE32-E72D297353CC}">
              <c16:uniqueId val="{00000002-9FBD-44DB-95A6-6089D477519B}"/>
            </c:ext>
          </c:extLst>
        </c:ser>
        <c:ser>
          <c:idx val="2"/>
          <c:order val="2"/>
          <c:spPr>
            <a:ln w="19050" cap="rnd">
              <a:solidFill>
                <a:schemeClr val="accent3"/>
              </a:solidFill>
              <a:round/>
            </a:ln>
            <a:effectLst/>
          </c:spPr>
          <c:marker>
            <c:symbol val="none"/>
          </c:marker>
          <c:cat>
            <c:numRef>
              <c:f>'TSS Precision Example'!$A$3:$A$25</c:f>
              <c:numCache>
                <c:formatCode>[$-409]d\-mmm\-yy;@</c:formatCode>
                <c:ptCount val="23"/>
                <c:pt idx="0">
                  <c:v>41143</c:v>
                </c:pt>
                <c:pt idx="1">
                  <c:v>41144</c:v>
                </c:pt>
                <c:pt idx="2">
                  <c:v>41145</c:v>
                </c:pt>
                <c:pt idx="3">
                  <c:v>41146</c:v>
                </c:pt>
                <c:pt idx="4">
                  <c:v>41148</c:v>
                </c:pt>
                <c:pt idx="5">
                  <c:v>41149</c:v>
                </c:pt>
                <c:pt idx="6">
                  <c:v>41150</c:v>
                </c:pt>
                <c:pt idx="7">
                  <c:v>41151</c:v>
                </c:pt>
                <c:pt idx="8">
                  <c:v>41152</c:v>
                </c:pt>
                <c:pt idx="9">
                  <c:v>41153</c:v>
                </c:pt>
                <c:pt idx="10">
                  <c:v>41155</c:v>
                </c:pt>
                <c:pt idx="11">
                  <c:v>41156</c:v>
                </c:pt>
                <c:pt idx="12">
                  <c:v>41157</c:v>
                </c:pt>
                <c:pt idx="13">
                  <c:v>41158</c:v>
                </c:pt>
                <c:pt idx="14">
                  <c:v>41159</c:v>
                </c:pt>
                <c:pt idx="15">
                  <c:v>41160</c:v>
                </c:pt>
                <c:pt idx="16">
                  <c:v>41162</c:v>
                </c:pt>
                <c:pt idx="17">
                  <c:v>41163</c:v>
                </c:pt>
                <c:pt idx="18">
                  <c:v>41164</c:v>
                </c:pt>
                <c:pt idx="19">
                  <c:v>41165</c:v>
                </c:pt>
                <c:pt idx="20">
                  <c:v>41166</c:v>
                </c:pt>
                <c:pt idx="21">
                  <c:v>41167</c:v>
                </c:pt>
                <c:pt idx="22">
                  <c:v>41168</c:v>
                </c:pt>
              </c:numCache>
            </c:numRef>
          </c:cat>
          <c:smooth val="0"/>
          <c:extLst>
            <c:ext xmlns:c16="http://schemas.microsoft.com/office/drawing/2014/chart" uri="{C3380CC4-5D6E-409C-BE32-E72D297353CC}">
              <c16:uniqueId val="{00000003-9FBD-44DB-95A6-6089D477519B}"/>
            </c:ext>
          </c:extLst>
        </c:ser>
        <c:ser>
          <c:idx val="3"/>
          <c:order val="3"/>
          <c:spPr>
            <a:ln w="19050" cap="rnd">
              <a:solidFill>
                <a:schemeClr val="accent4"/>
              </a:solidFill>
              <a:round/>
            </a:ln>
            <a:effectLst/>
          </c:spPr>
          <c:marker>
            <c:symbol val="none"/>
          </c:marker>
          <c:dLbls>
            <c:dLbl>
              <c:idx val="0"/>
              <c:layout>
                <c:manualLayout>
                  <c:x val="-4.8939637966138013E-3"/>
                  <c:y val="-3.7037037037037035E-2"/>
                </c:manualLayout>
              </c:layout>
              <c:tx>
                <c:strRef>
                  <c:f>'TSS Precision Example'!$P$29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{36F1EAA1-1F9F-4CF5-8AEF-EAB0702981B2}</c15:txfldGUID>
                      <c15:f>'TSS Precision Example'!$P$29</c15:f>
                      <c15:dlblFieldTableCache>
                        <c:ptCount val="1"/>
                        <c:pt idx="0">
                          <c:v>UWL</c:v>
                        </c:pt>
                      </c15:dlblFieldTableCache>
                    </c15:dlblFTEntry>
                  </c15:dlblFieldTable>
                  <c15:showDataLabelsRange val="0"/>
                </c:ext>
                <c:ext xmlns:c16="http://schemas.microsoft.com/office/drawing/2014/chart" uri="{C3380CC4-5D6E-409C-BE32-E72D297353CC}">
                  <c16:uniqueId val="{00000004-9FBD-44DB-95A6-6089D47751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Precision Example'!$A$3:$A$25</c:f>
              <c:numCache>
                <c:formatCode>[$-409]d\-mmm\-yy;@</c:formatCode>
                <c:ptCount val="23"/>
                <c:pt idx="0">
                  <c:v>41143</c:v>
                </c:pt>
                <c:pt idx="1">
                  <c:v>41144</c:v>
                </c:pt>
                <c:pt idx="2">
                  <c:v>41145</c:v>
                </c:pt>
                <c:pt idx="3">
                  <c:v>41146</c:v>
                </c:pt>
                <c:pt idx="4">
                  <c:v>41148</c:v>
                </c:pt>
                <c:pt idx="5">
                  <c:v>41149</c:v>
                </c:pt>
                <c:pt idx="6">
                  <c:v>41150</c:v>
                </c:pt>
                <c:pt idx="7">
                  <c:v>41151</c:v>
                </c:pt>
                <c:pt idx="8">
                  <c:v>41152</c:v>
                </c:pt>
                <c:pt idx="9">
                  <c:v>41153</c:v>
                </c:pt>
                <c:pt idx="10">
                  <c:v>41155</c:v>
                </c:pt>
                <c:pt idx="11">
                  <c:v>41156</c:v>
                </c:pt>
                <c:pt idx="12">
                  <c:v>41157</c:v>
                </c:pt>
                <c:pt idx="13">
                  <c:v>41158</c:v>
                </c:pt>
                <c:pt idx="14">
                  <c:v>41159</c:v>
                </c:pt>
                <c:pt idx="15">
                  <c:v>41160</c:v>
                </c:pt>
                <c:pt idx="16">
                  <c:v>41162</c:v>
                </c:pt>
                <c:pt idx="17">
                  <c:v>41163</c:v>
                </c:pt>
                <c:pt idx="18">
                  <c:v>41164</c:v>
                </c:pt>
                <c:pt idx="19">
                  <c:v>41165</c:v>
                </c:pt>
                <c:pt idx="20">
                  <c:v>41166</c:v>
                </c:pt>
                <c:pt idx="21">
                  <c:v>41167</c:v>
                </c:pt>
                <c:pt idx="22">
                  <c:v>41168</c:v>
                </c:pt>
              </c:numCache>
            </c:numRef>
          </c:cat>
          <c:val>
            <c:numRef>
              <c:f>'TSS Precision Example'!$H$3:$H$25</c:f>
              <c:numCache>
                <c:formatCode>0.00</c:formatCode>
                <c:ptCount val="23"/>
                <c:pt idx="0">
                  <c:v>152.88593998851934</c:v>
                </c:pt>
                <c:pt idx="1">
                  <c:v>152.88593998851934</c:v>
                </c:pt>
                <c:pt idx="2">
                  <c:v>152.88593998851934</c:v>
                </c:pt>
                <c:pt idx="3">
                  <c:v>152.88593998851934</c:v>
                </c:pt>
                <c:pt idx="4">
                  <c:v>152.88593998851934</c:v>
                </c:pt>
                <c:pt idx="5">
                  <c:v>152.88593998851934</c:v>
                </c:pt>
                <c:pt idx="6">
                  <c:v>152.88593998851934</c:v>
                </c:pt>
                <c:pt idx="7">
                  <c:v>152.88593998851934</c:v>
                </c:pt>
                <c:pt idx="8">
                  <c:v>152.88593998851934</c:v>
                </c:pt>
                <c:pt idx="9">
                  <c:v>152.88593998851934</c:v>
                </c:pt>
                <c:pt idx="10">
                  <c:v>152.88593998851934</c:v>
                </c:pt>
                <c:pt idx="11">
                  <c:v>152.88593998851934</c:v>
                </c:pt>
                <c:pt idx="12">
                  <c:v>152.88593998851934</c:v>
                </c:pt>
                <c:pt idx="13">
                  <c:v>152.88593998851934</c:v>
                </c:pt>
                <c:pt idx="14">
                  <c:v>152.88593998851934</c:v>
                </c:pt>
                <c:pt idx="15">
                  <c:v>152.88593998851934</c:v>
                </c:pt>
                <c:pt idx="16">
                  <c:v>152.88593998851934</c:v>
                </c:pt>
                <c:pt idx="17">
                  <c:v>152.88593998851934</c:v>
                </c:pt>
                <c:pt idx="18">
                  <c:v>152.88593998851934</c:v>
                </c:pt>
                <c:pt idx="19">
                  <c:v>152.88593998851934</c:v>
                </c:pt>
                <c:pt idx="20">
                  <c:v>152.88593998851934</c:v>
                </c:pt>
                <c:pt idx="21">
                  <c:v>152.88593998851934</c:v>
                </c:pt>
                <c:pt idx="22">
                  <c:v>152.88593998851934</c:v>
                </c:pt>
              </c:numCache>
            </c:numRef>
          </c:val>
          <c:smooth val="0"/>
          <c:extLst>
            <c:ext xmlns:c16="http://schemas.microsoft.com/office/drawing/2014/chart" uri="{C3380CC4-5D6E-409C-BE32-E72D297353CC}">
              <c16:uniqueId val="{00000005-9FBD-44DB-95A6-6089D477519B}"/>
            </c:ext>
          </c:extLst>
        </c:ser>
        <c:ser>
          <c:idx val="4"/>
          <c:order val="4"/>
          <c:spPr>
            <a:ln w="19050" cap="rnd">
              <a:solidFill>
                <a:schemeClr val="accent5">
                  <a:lumMod val="75000"/>
                </a:schemeClr>
              </a:solidFill>
              <a:round/>
            </a:ln>
            <a:effectLst/>
          </c:spPr>
          <c:marker>
            <c:symbol val="none"/>
          </c:marker>
          <c:dLbls>
            <c:dLbl>
              <c:idx val="0"/>
              <c:layout>
                <c:manualLayout>
                  <c:x val="0"/>
                  <c:y val="2.7777777777777776E-2"/>
                </c:manualLayout>
              </c:layout>
              <c:tx>
                <c:strRef>
                  <c:f>'TSS Precision Example'!$P$30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{355DA417-E4A5-446D-8C05-540FD9B8177E}</c15:txfldGUID>
                      <c15:f>'TSS Precision Example'!$P$30</c15:f>
                      <c15:dlblFieldTableCache>
                        <c:ptCount val="1"/>
                        <c:pt idx="0">
                          <c:v>LWL</c:v>
                        </c:pt>
                      </c15:dlblFieldTableCache>
                    </c15:dlblFTEntry>
                  </c15:dlblFieldTable>
                  <c15:showDataLabelsRange val="0"/>
                </c:ext>
                <c:ext xmlns:c16="http://schemas.microsoft.com/office/drawing/2014/chart" uri="{C3380CC4-5D6E-409C-BE32-E72D297353CC}">
                  <c16:uniqueId val="{00000006-9FBD-44DB-95A6-6089D47751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Precision Example'!$A$3:$A$25</c:f>
              <c:numCache>
                <c:formatCode>[$-409]d\-mmm\-yy;@</c:formatCode>
                <c:ptCount val="23"/>
                <c:pt idx="0">
                  <c:v>41143</c:v>
                </c:pt>
                <c:pt idx="1">
                  <c:v>41144</c:v>
                </c:pt>
                <c:pt idx="2">
                  <c:v>41145</c:v>
                </c:pt>
                <c:pt idx="3">
                  <c:v>41146</c:v>
                </c:pt>
                <c:pt idx="4">
                  <c:v>41148</c:v>
                </c:pt>
                <c:pt idx="5">
                  <c:v>41149</c:v>
                </c:pt>
                <c:pt idx="6">
                  <c:v>41150</c:v>
                </c:pt>
                <c:pt idx="7">
                  <c:v>41151</c:v>
                </c:pt>
                <c:pt idx="8">
                  <c:v>41152</c:v>
                </c:pt>
                <c:pt idx="9">
                  <c:v>41153</c:v>
                </c:pt>
                <c:pt idx="10">
                  <c:v>41155</c:v>
                </c:pt>
                <c:pt idx="11">
                  <c:v>41156</c:v>
                </c:pt>
                <c:pt idx="12">
                  <c:v>41157</c:v>
                </c:pt>
                <c:pt idx="13">
                  <c:v>41158</c:v>
                </c:pt>
                <c:pt idx="14">
                  <c:v>41159</c:v>
                </c:pt>
                <c:pt idx="15">
                  <c:v>41160</c:v>
                </c:pt>
                <c:pt idx="16">
                  <c:v>41162</c:v>
                </c:pt>
                <c:pt idx="17">
                  <c:v>41163</c:v>
                </c:pt>
                <c:pt idx="18">
                  <c:v>41164</c:v>
                </c:pt>
                <c:pt idx="19">
                  <c:v>41165</c:v>
                </c:pt>
                <c:pt idx="20">
                  <c:v>41166</c:v>
                </c:pt>
                <c:pt idx="21">
                  <c:v>41167</c:v>
                </c:pt>
                <c:pt idx="22">
                  <c:v>41168</c:v>
                </c:pt>
              </c:numCache>
            </c:numRef>
          </c:cat>
          <c:val>
            <c:numRef>
              <c:f>'TSS Precision Example'!$I$3:$I$25</c:f>
              <c:numCache>
                <c:formatCode>0.00</c:formatCode>
                <c:ptCount val="23"/>
                <c:pt idx="0">
                  <c:v>-70.286610481606417</c:v>
                </c:pt>
                <c:pt idx="1">
                  <c:v>-70.286610481606417</c:v>
                </c:pt>
                <c:pt idx="2">
                  <c:v>-70.286610481606417</c:v>
                </c:pt>
                <c:pt idx="3">
                  <c:v>-70.286610481606417</c:v>
                </c:pt>
                <c:pt idx="4">
                  <c:v>-70.286610481606417</c:v>
                </c:pt>
                <c:pt idx="5">
                  <c:v>-70.286610481606417</c:v>
                </c:pt>
                <c:pt idx="6">
                  <c:v>-70.286610481606417</c:v>
                </c:pt>
                <c:pt idx="7">
                  <c:v>-70.286610481606417</c:v>
                </c:pt>
                <c:pt idx="8">
                  <c:v>-70.286610481606417</c:v>
                </c:pt>
                <c:pt idx="9">
                  <c:v>-70.286610481606417</c:v>
                </c:pt>
                <c:pt idx="10">
                  <c:v>-70.286610481606417</c:v>
                </c:pt>
                <c:pt idx="11">
                  <c:v>-70.286610481606417</c:v>
                </c:pt>
                <c:pt idx="12">
                  <c:v>-70.286610481606417</c:v>
                </c:pt>
                <c:pt idx="13">
                  <c:v>-70.286610481606417</c:v>
                </c:pt>
                <c:pt idx="14">
                  <c:v>-70.286610481606417</c:v>
                </c:pt>
                <c:pt idx="15">
                  <c:v>-70.286610481606417</c:v>
                </c:pt>
                <c:pt idx="16">
                  <c:v>-70.286610481606417</c:v>
                </c:pt>
                <c:pt idx="17">
                  <c:v>-70.286610481606417</c:v>
                </c:pt>
                <c:pt idx="18">
                  <c:v>-70.286610481606417</c:v>
                </c:pt>
                <c:pt idx="19">
                  <c:v>-70.286610481606417</c:v>
                </c:pt>
                <c:pt idx="20">
                  <c:v>-70.286610481606417</c:v>
                </c:pt>
                <c:pt idx="21">
                  <c:v>-70.286610481606417</c:v>
                </c:pt>
                <c:pt idx="22">
                  <c:v>-70.286610481606417</c:v>
                </c:pt>
              </c:numCache>
            </c:numRef>
          </c:val>
          <c:smooth val="0"/>
          <c:extLst>
            <c:ext xmlns:c16="http://schemas.microsoft.com/office/drawing/2014/chart" uri="{C3380CC4-5D6E-409C-BE32-E72D297353CC}">
              <c16:uniqueId val="{00000007-9FBD-44DB-95A6-6089D477519B}"/>
            </c:ext>
          </c:extLst>
        </c:ser>
        <c:ser>
          <c:idx val="5"/>
          <c:order val="5"/>
          <c:spPr>
            <a:ln w="19050" cap="rnd">
              <a:solidFill>
                <a:schemeClr val="accent6"/>
              </a:solidFill>
              <a:round/>
            </a:ln>
            <a:effectLst/>
          </c:spPr>
          <c:marker>
            <c:symbol val="none"/>
          </c:marker>
          <c:dLbls>
            <c:dLbl>
              <c:idx val="0"/>
              <c:layout>
                <c:manualLayout>
                  <c:x val="-4.1109295891555925E-3"/>
                  <c:y val="-4.8576480023330419E-2"/>
                </c:manualLayout>
              </c:layout>
              <c:tx>
                <c:strRef>
                  <c:f>'TSS Precision Example'!$P$31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{93057B52-57F7-4F27-BF51-2EDC6E46AC6E}</c15:txfldGUID>
                      <c15:f>'TSS Precision Example'!$P$31</c15:f>
                      <c15:dlblFieldTableCache>
                        <c:ptCount val="1"/>
                        <c:pt idx="0">
                          <c:v>UCL</c:v>
                        </c:pt>
                      </c15:dlblFieldTableCache>
                    </c15:dlblFTEntry>
                  </c15:dlblFieldTable>
                  <c15:showDataLabelsRange val="0"/>
                </c:ext>
                <c:ext xmlns:c16="http://schemas.microsoft.com/office/drawing/2014/chart" uri="{C3380CC4-5D6E-409C-BE32-E72D297353CC}">
                  <c16:uniqueId val="{00000008-9FBD-44DB-95A6-6089D47751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Precision Example'!$A$3:$A$25</c:f>
              <c:numCache>
                <c:formatCode>[$-409]d\-mmm\-yy;@</c:formatCode>
                <c:ptCount val="23"/>
                <c:pt idx="0">
                  <c:v>41143</c:v>
                </c:pt>
                <c:pt idx="1">
                  <c:v>41144</c:v>
                </c:pt>
                <c:pt idx="2">
                  <c:v>41145</c:v>
                </c:pt>
                <c:pt idx="3">
                  <c:v>41146</c:v>
                </c:pt>
                <c:pt idx="4">
                  <c:v>41148</c:v>
                </c:pt>
                <c:pt idx="5">
                  <c:v>41149</c:v>
                </c:pt>
                <c:pt idx="6">
                  <c:v>41150</c:v>
                </c:pt>
                <c:pt idx="7">
                  <c:v>41151</c:v>
                </c:pt>
                <c:pt idx="8">
                  <c:v>41152</c:v>
                </c:pt>
                <c:pt idx="9">
                  <c:v>41153</c:v>
                </c:pt>
                <c:pt idx="10">
                  <c:v>41155</c:v>
                </c:pt>
                <c:pt idx="11">
                  <c:v>41156</c:v>
                </c:pt>
                <c:pt idx="12">
                  <c:v>41157</c:v>
                </c:pt>
                <c:pt idx="13">
                  <c:v>41158</c:v>
                </c:pt>
                <c:pt idx="14">
                  <c:v>41159</c:v>
                </c:pt>
                <c:pt idx="15">
                  <c:v>41160</c:v>
                </c:pt>
                <c:pt idx="16">
                  <c:v>41162</c:v>
                </c:pt>
                <c:pt idx="17">
                  <c:v>41163</c:v>
                </c:pt>
                <c:pt idx="18">
                  <c:v>41164</c:v>
                </c:pt>
                <c:pt idx="19">
                  <c:v>41165</c:v>
                </c:pt>
                <c:pt idx="20">
                  <c:v>41166</c:v>
                </c:pt>
                <c:pt idx="21">
                  <c:v>41167</c:v>
                </c:pt>
                <c:pt idx="22">
                  <c:v>41168</c:v>
                </c:pt>
              </c:numCache>
            </c:numRef>
          </c:cat>
          <c:val>
            <c:numRef>
              <c:f>'TSS Precision Example'!$J$3:$J$25</c:f>
              <c:numCache>
                <c:formatCode>0.00</c:formatCode>
                <c:ptCount val="23"/>
                <c:pt idx="0">
                  <c:v>208.67907760605075</c:v>
                </c:pt>
                <c:pt idx="1">
                  <c:v>208.67907760605075</c:v>
                </c:pt>
                <c:pt idx="2">
                  <c:v>208.67907760605075</c:v>
                </c:pt>
                <c:pt idx="3">
                  <c:v>208.67907760605075</c:v>
                </c:pt>
                <c:pt idx="4">
                  <c:v>208.67907760605075</c:v>
                </c:pt>
                <c:pt idx="5">
                  <c:v>208.67907760605075</c:v>
                </c:pt>
                <c:pt idx="6">
                  <c:v>208.67907760605075</c:v>
                </c:pt>
                <c:pt idx="7">
                  <c:v>208.67907760605075</c:v>
                </c:pt>
                <c:pt idx="8">
                  <c:v>208.67907760605075</c:v>
                </c:pt>
                <c:pt idx="9">
                  <c:v>208.67907760605075</c:v>
                </c:pt>
                <c:pt idx="10">
                  <c:v>208.67907760605075</c:v>
                </c:pt>
                <c:pt idx="11">
                  <c:v>208.67907760605075</c:v>
                </c:pt>
                <c:pt idx="12">
                  <c:v>208.67907760605075</c:v>
                </c:pt>
                <c:pt idx="13">
                  <c:v>208.67907760605075</c:v>
                </c:pt>
                <c:pt idx="14">
                  <c:v>208.67907760605075</c:v>
                </c:pt>
                <c:pt idx="15">
                  <c:v>208.67907760605075</c:v>
                </c:pt>
                <c:pt idx="16">
                  <c:v>208.67907760605075</c:v>
                </c:pt>
                <c:pt idx="17">
                  <c:v>208.67907760605075</c:v>
                </c:pt>
                <c:pt idx="18">
                  <c:v>208.67907760605075</c:v>
                </c:pt>
                <c:pt idx="19">
                  <c:v>208.67907760605075</c:v>
                </c:pt>
                <c:pt idx="20">
                  <c:v>208.67907760605075</c:v>
                </c:pt>
                <c:pt idx="21">
                  <c:v>208.67907760605075</c:v>
                </c:pt>
                <c:pt idx="22">
                  <c:v>208.67907760605075</c:v>
                </c:pt>
              </c:numCache>
            </c:numRef>
          </c:val>
          <c:smooth val="0"/>
          <c:extLst>
            <c:ext xmlns:c16="http://schemas.microsoft.com/office/drawing/2014/chart" uri="{C3380CC4-5D6E-409C-BE32-E72D297353CC}">
              <c16:uniqueId val="{00000009-9FBD-44DB-95A6-6089D477519B}"/>
            </c:ext>
          </c:extLst>
        </c:ser>
        <c:ser>
          <c:idx val="6"/>
          <c:order val="6"/>
          <c:spPr>
            <a:ln w="19050" cap="rnd">
              <a:solidFill>
                <a:schemeClr val="accent1">
                  <a:lumMod val="75000"/>
                </a:schemeClr>
              </a:solidFill>
              <a:round/>
            </a:ln>
            <a:effectLst/>
          </c:spPr>
          <c:marker>
            <c:symbol val="none"/>
          </c:marker>
          <c:dLbls>
            <c:dLbl>
              <c:idx val="0"/>
              <c:layout>
                <c:manualLayout>
                  <c:x val="-9.7879275932276025E-3"/>
                  <c:y val="3.7037037037037035E-2"/>
                </c:manualLayout>
              </c:layout>
              <c:tx>
                <c:strRef>
                  <c:f>'TSS Precision Example'!$P$32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{F37DFFA2-E6CE-4224-9DE9-96811C5E42C3}</c15:txfldGUID>
                      <c15:f>'TSS Precision Example'!$P$32</c15:f>
                      <c15:dlblFieldTableCache>
                        <c:ptCount val="1"/>
                        <c:pt idx="0">
                          <c:v>LCL</c:v>
                        </c:pt>
                      </c15:dlblFieldTableCache>
                    </c15:dlblFTEntry>
                  </c15:dlblFieldTable>
                  <c15:showDataLabelsRange val="0"/>
                </c:ext>
                <c:ext xmlns:c16="http://schemas.microsoft.com/office/drawing/2014/chart" uri="{C3380CC4-5D6E-409C-BE32-E72D297353CC}">
                  <c16:uniqueId val="{0000000A-9FBD-44DB-95A6-6089D47751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'TSS Precision Example'!$A$3:$A$25</c:f>
              <c:numCache>
                <c:formatCode>[$-409]d\-mmm\-yy;@</c:formatCode>
                <c:ptCount val="23"/>
                <c:pt idx="0">
                  <c:v>41143</c:v>
                </c:pt>
                <c:pt idx="1">
                  <c:v>41144</c:v>
                </c:pt>
                <c:pt idx="2">
                  <c:v>41145</c:v>
                </c:pt>
                <c:pt idx="3">
                  <c:v>41146</c:v>
                </c:pt>
                <c:pt idx="4">
                  <c:v>41148</c:v>
                </c:pt>
                <c:pt idx="5">
                  <c:v>41149</c:v>
                </c:pt>
                <c:pt idx="6">
                  <c:v>41150</c:v>
                </c:pt>
                <c:pt idx="7">
                  <c:v>41151</c:v>
                </c:pt>
                <c:pt idx="8">
                  <c:v>41152</c:v>
                </c:pt>
                <c:pt idx="9">
                  <c:v>41153</c:v>
                </c:pt>
                <c:pt idx="10">
                  <c:v>41155</c:v>
                </c:pt>
                <c:pt idx="11">
                  <c:v>41156</c:v>
                </c:pt>
                <c:pt idx="12">
                  <c:v>41157</c:v>
                </c:pt>
                <c:pt idx="13">
                  <c:v>41158</c:v>
                </c:pt>
                <c:pt idx="14">
                  <c:v>41159</c:v>
                </c:pt>
                <c:pt idx="15">
                  <c:v>41160</c:v>
                </c:pt>
                <c:pt idx="16">
                  <c:v>41162</c:v>
                </c:pt>
                <c:pt idx="17">
                  <c:v>41163</c:v>
                </c:pt>
                <c:pt idx="18">
                  <c:v>41164</c:v>
                </c:pt>
                <c:pt idx="19">
                  <c:v>41165</c:v>
                </c:pt>
                <c:pt idx="20">
                  <c:v>41166</c:v>
                </c:pt>
                <c:pt idx="21">
                  <c:v>41167</c:v>
                </c:pt>
                <c:pt idx="22">
                  <c:v>41168</c:v>
                </c:pt>
              </c:numCache>
            </c:numRef>
          </c:cat>
          <c:val>
            <c:numRef>
              <c:f>'TSS Precision Example'!$K$3:$K$25</c:f>
              <c:numCache>
                <c:formatCode>0.00</c:formatCode>
                <c:ptCount val="23"/>
                <c:pt idx="0">
                  <c:v>-126.07974809913784</c:v>
                </c:pt>
                <c:pt idx="1">
                  <c:v>-126.07974809913784</c:v>
                </c:pt>
                <c:pt idx="2">
                  <c:v>-126.07974809913784</c:v>
                </c:pt>
                <c:pt idx="3">
                  <c:v>-126.07974809913784</c:v>
                </c:pt>
                <c:pt idx="4">
                  <c:v>-126.07974809913784</c:v>
                </c:pt>
                <c:pt idx="5">
                  <c:v>-126.07974809913784</c:v>
                </c:pt>
                <c:pt idx="6">
                  <c:v>-126.07974809913784</c:v>
                </c:pt>
                <c:pt idx="7">
                  <c:v>-126.07974809913784</c:v>
                </c:pt>
                <c:pt idx="8">
                  <c:v>-126.07974809913784</c:v>
                </c:pt>
                <c:pt idx="9">
                  <c:v>-126.07974809913784</c:v>
                </c:pt>
                <c:pt idx="10">
                  <c:v>-126.07974809913784</c:v>
                </c:pt>
                <c:pt idx="11">
                  <c:v>-126.07974809913784</c:v>
                </c:pt>
                <c:pt idx="12">
                  <c:v>-126.07974809913784</c:v>
                </c:pt>
                <c:pt idx="13">
                  <c:v>-126.07974809913784</c:v>
                </c:pt>
                <c:pt idx="14">
                  <c:v>-126.07974809913784</c:v>
                </c:pt>
                <c:pt idx="15">
                  <c:v>-126.07974809913784</c:v>
                </c:pt>
                <c:pt idx="16">
                  <c:v>-126.07974809913784</c:v>
                </c:pt>
                <c:pt idx="17">
                  <c:v>-126.07974809913784</c:v>
                </c:pt>
                <c:pt idx="18">
                  <c:v>-126.07974809913784</c:v>
                </c:pt>
                <c:pt idx="19">
                  <c:v>-126.07974809913784</c:v>
                </c:pt>
                <c:pt idx="20">
                  <c:v>-126.07974809913784</c:v>
                </c:pt>
                <c:pt idx="21">
                  <c:v>-126.07974809913784</c:v>
                </c:pt>
                <c:pt idx="22">
                  <c:v>-126.07974809913784</c:v>
                </c:pt>
              </c:numCache>
            </c:numRef>
          </c:val>
          <c:smooth val="0"/>
          <c:extLst>
            <c:ext xmlns:c16="http://schemas.microsoft.com/office/drawing/2014/chart" uri="{C3380CC4-5D6E-409C-BE32-E72D297353CC}">
              <c16:uniqueId val="{0000000B-9FBD-44DB-95A6-6089D477519B}"/>
            </c:ext>
          </c:extLst>
        </c:ser>
        <c:dLbls>
          <c:showLegendKey val="0"/>
          <c:showVal val="0"/>
          <c:showCatName val="0"/>
          <c:showSerName val="0"/>
          <c:showPercent val="0"/>
          <c:showBubbleSize val="0"/>
        </c:dLbls>
        <c:marker val="1"/>
        <c:smooth val="0"/>
        <c:axId val="803536408"/>
        <c:axId val="1"/>
      </c:lineChart>
      <c:dateAx>
        <c:axId val="803536408"/>
        <c:scaling>
          <c:orientation val="minMax"/>
        </c:scaling>
        <c:delete val="0"/>
        <c:axPos val="b"/>
        <c:title>
          <c:tx>
            <c:strRef>
              <c:f>'TSS Precision Example'!$A$2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max val="250"/>
          <c:min val="-200"/>
        </c:scaling>
        <c:delete val="0"/>
        <c:axPos val="l"/>
        <c:majorGridlines>
          <c:spPr>
            <a:ln w="9525" cap="flat" cmpd="sng" algn="ctr">
              <a:solidFill>
                <a:schemeClr val="tx1">
                  <a:lumMod val="15000"/>
                  <a:lumOff val="85000"/>
                </a:schemeClr>
              </a:solidFill>
              <a:round/>
            </a:ln>
            <a:effectLst/>
          </c:spPr>
        </c:majorGridlines>
        <c:title>
          <c:tx>
            <c:strRef>
              <c:f>'TSS Precision Example'!$F$2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536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'Accuracy 1'!$B$1</c:f>
          <c:strCache>
            <c:ptCount val="1"/>
            <c:pt idx="0">
              <c:v> Accuracy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'Accuracy 1'!$A$3:$A$25</c:f>
              <c:numCache>
                <c:formatCode>[$-409]d\-mmm\-yy;@</c:formatCode>
                <c:ptCount val="23"/>
              </c:numCache>
            </c:numRef>
          </c:cat>
          <c:val>
            <c:numRef>
              <c:f>'Accuracy 1'!$D$3:$D$25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ED48-4F78-9C51-FEC296C28AFD}"/>
            </c:ext>
          </c:extLst>
        </c:ser>
        <c:ser>
          <c:idx val="1"/>
          <c:order val="1"/>
          <c:spPr>
            <a:ln w="15875" cap="rnd">
              <a:solidFill>
                <a:schemeClr val="accent3">
                  <a:lumMod val="60000"/>
                  <a:lumOff val="40000"/>
                </a:schemeClr>
              </a:solidFill>
              <a:round/>
            </a:ln>
            <a:effectLst/>
          </c:spPr>
          <c:marker>
            <c:symbol val="none"/>
          </c:marker>
          <c:dLbls>
            <c:dLbl>
              <c:idx val="0"/>
              <c:layout>
                <c:manualLayout>
                  <c:x val="-8.9405441144750093E-3"/>
                  <c:y val="-2.68006770863971E-2"/>
                </c:manualLayout>
              </c:layout>
              <c:tx>
                <c:strRef>
                  <c:f>'Accuracy 1'!$P$28</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{FA76AC73-33F4-4474-A658-171619E157A8}</c15:txfldGUID>
                      <c15:f>'Accuracy 1'!$P$28</c15:f>
                      <c15:dlblFieldTableCache>
                        <c:ptCount val="1"/>
                        <c:pt idx="0">
                          <c:v>Mean</c:v>
                        </c:pt>
                      </c15:dlblFieldTableCache>
                    </c15:dlblFTEntry>
                  </c15:dlblFieldTable>
                  <c15:showDataLabelsRange val="0"/>
                </c:ext>
                <c:ext xmlns:c16="http://schemas.microsoft.com/office/drawing/2014/chart" uri="{C3380CC4-5D6E-409C-BE32-E72D297353CC}">
                  <c16:uniqueId val="{00000001-ED48-4F78-9C51-FEC296C28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1'!$A$3:$A$25</c:f>
              <c:numCache>
                <c:formatCode>[$-409]d\-mmm\-yy;@</c:formatCode>
                <c:ptCount val="23"/>
              </c:numCache>
            </c:numRef>
          </c:cat>
          <c:val>
            <c:numRef>
              <c:f>'Accuracy 1'!$E$3:$E$25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ED48-4F78-9C51-FEC296C28AFD}"/>
            </c:ext>
          </c:extLst>
        </c:ser>
        <c:ser>
          <c:idx val="2"/>
          <c:order val="2"/>
          <c:spPr>
            <a:ln w="15875" cap="rnd">
              <a:solidFill>
                <a:schemeClr val="accent4">
                  <a:lumMod val="60000"/>
                  <a:lumOff val="40000"/>
                </a:schemeClr>
              </a:solidFill>
              <a:round/>
            </a:ln>
            <a:effectLst/>
          </c:spPr>
          <c:marker>
            <c:symbol val="none"/>
          </c:marker>
          <c:dLbls>
            <c:dLbl>
              <c:idx val="0"/>
              <c:layout>
                <c:manualLayout>
                  <c:x val="-8.9405441144750093E-3"/>
                  <c:y val="-2.6800677086397131E-2"/>
                </c:manualLayout>
              </c:layout>
              <c:tx>
                <c:strRef>
                  <c:f>'Accuracy 1'!$P$30</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{BA92DE8D-9648-4FCF-821B-7D991369FCBB}</c15:txfldGUID>
                      <c15:f>'Accuracy 1'!$P$30</c15:f>
                      <c15:dlblFieldTableCache>
                        <c:ptCount val="1"/>
                        <c:pt idx="0">
                          <c:v>UWL</c:v>
                        </c:pt>
                      </c15:dlblFieldTableCache>
                    </c15:dlblFTEntry>
                  </c15:dlblFieldTable>
                  <c15:showDataLabelsRange val="0"/>
                </c:ext>
                <c:ext xmlns:c16="http://schemas.microsoft.com/office/drawing/2014/chart" uri="{C3380CC4-5D6E-409C-BE32-E72D297353CC}">
                  <c16:uniqueId val="{00000003-ED48-4F78-9C51-FEC296C28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1'!$A$3:$A$25</c:f>
              <c:numCache>
                <c:formatCode>[$-409]d\-mmm\-yy;@</c:formatCode>
                <c:ptCount val="23"/>
              </c:numCache>
            </c:numRef>
          </c:cat>
          <c:val>
            <c:numRef>
              <c:f>'Accuracy 1'!$F$3:$F$25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4-ED48-4F78-9C51-FEC296C28AFD}"/>
            </c:ext>
          </c:extLst>
        </c:ser>
        <c:ser>
          <c:idx val="3"/>
          <c:order val="3"/>
          <c:spPr>
            <a:ln w="15875" cap="rnd">
              <a:solidFill>
                <a:schemeClr val="accent5">
                  <a:lumMod val="60000"/>
                  <a:lumOff val="40000"/>
                </a:schemeClr>
              </a:solidFill>
              <a:round/>
            </a:ln>
            <a:effectLst/>
          </c:spPr>
          <c:marker>
            <c:symbol val="none"/>
          </c:marker>
          <c:dLbls>
            <c:dLbl>
              <c:idx val="0"/>
              <c:layout>
                <c:manualLayout>
                  <c:x val="-1.072865293737001E-2"/>
                  <c:y val="-3.3500846357996376E-2"/>
                </c:manualLayout>
              </c:layout>
              <c:tx>
                <c:strRef>
                  <c:f>'Accuracy 1'!$P$31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{FC36A7C9-E361-4A5F-88BB-257B0C0F4D95}</c15:txfldGUID>
                      <c15:f>'Accuracy 1'!$P$31</c15:f>
                      <c15:dlblFieldTableCache>
                        <c:ptCount val="1"/>
                        <c:pt idx="0">
                          <c:v>LWL</c:v>
                        </c:pt>
                      </c15:dlblFieldTableCache>
                    </c15:dlblFTEntry>
                  </c15:dlblFieldTable>
                  <c15:showDataLabelsRange val="0"/>
                </c:ext>
                <c:ext xmlns:c16="http://schemas.microsoft.com/office/drawing/2014/chart" uri="{C3380CC4-5D6E-409C-BE32-E72D297353CC}">
                  <c16:uniqueId val="{00000005-ED48-4F78-9C51-FEC296C28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1'!$A$3:$A$25</c:f>
              <c:numCache>
                <c:formatCode>[$-409]d\-mmm\-yy;@</c:formatCode>
                <c:ptCount val="23"/>
              </c:numCache>
            </c:numRef>
          </c:cat>
          <c:val>
            <c:numRef>
              <c:f>'Accuracy 1'!$G$3:$G$25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ED48-4F78-9C51-FEC296C28AFD}"/>
            </c:ext>
          </c:extLst>
        </c:ser>
        <c:ser>
          <c:idx val="4"/>
          <c:order val="4"/>
          <c:spPr>
            <a:ln w="15875" cap="rnd">
              <a:solidFill>
                <a:schemeClr val="accent6">
                  <a:lumMod val="60000"/>
                  <a:lumOff val="40000"/>
                </a:schemeClr>
              </a:solidFill>
              <a:round/>
            </a:ln>
            <a:effectLst/>
          </c:spPr>
          <c:marker>
            <c:symbol val="none"/>
          </c:marker>
          <c:dLbls>
            <c:dLbl>
              <c:idx val="0"/>
              <c:layout>
                <c:manualLayout>
                  <c:x val="-1.2516761760265012E-2"/>
                  <c:y val="-3.350084635799639E-2"/>
                </c:manualLayout>
              </c:layout>
              <c:tx>
                <c:strRef>
                  <c:f>'Accuracy 1'!$P$32</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{9F6B0453-25F9-4CA7-A255-847A11693B48}</c15:txfldGUID>
                      <c15:f>'Accuracy 1'!$P$32</c15:f>
                      <c15:dlblFieldTableCache>
                        <c:ptCount val="1"/>
                        <c:pt idx="0">
                          <c:v>UCL</c:v>
                        </c:pt>
                      </c15:dlblFieldTableCache>
                    </c15:dlblFTEntry>
                  </c15:dlblFieldTable>
                  <c15:showDataLabelsRange val="0"/>
                </c:ext>
                <c:ext xmlns:c16="http://schemas.microsoft.com/office/drawing/2014/chart" uri="{C3380CC4-5D6E-409C-BE32-E72D297353CC}">
                  <c16:uniqueId val="{00000007-ED48-4F78-9C51-FEC296C28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1'!$A$3:$A$25</c:f>
              <c:numCache>
                <c:formatCode>[$-409]d\-mmm\-yy;@</c:formatCode>
                <c:ptCount val="23"/>
              </c:numCache>
            </c:numRef>
          </c:cat>
          <c:val>
            <c:numRef>
              <c:f>'Accuracy 1'!$H$3:$H$25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ED48-4F78-9C51-FEC296C28AFD}"/>
            </c:ext>
          </c:extLst>
        </c:ser>
        <c:ser>
          <c:idx val="5"/>
          <c:order val="5"/>
          <c:spPr>
            <a:ln w="15875" cap="rnd">
              <a:solidFill>
                <a:schemeClr val="tx2">
                  <a:lumMod val="60000"/>
                  <a:lumOff val="40000"/>
                </a:schemeClr>
              </a:solidFill>
              <a:round/>
            </a:ln>
            <a:effectLst/>
          </c:spPr>
          <c:marker>
            <c:symbol val="none"/>
          </c:marker>
          <c:dLbls>
            <c:dLbl>
              <c:idx val="0"/>
              <c:layout>
                <c:manualLayout>
                  <c:x val="-1.7881088228950025E-2"/>
                  <c:y val="-2.6800677086397162E-2"/>
                </c:manualLayout>
              </c:layout>
              <c:tx>
                <c:strRef>
                  <c:f>'Accuracy 1'!$P$33</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{E2AABC7F-0287-46B4-8382-243669464975}</c15:txfldGUID>
                      <c15:f>'Accuracy 1'!$P$33</c15:f>
                      <c15:dlblFieldTableCache>
                        <c:ptCount val="1"/>
                        <c:pt idx="0">
                          <c:v>LCL</c:v>
                        </c:pt>
                      </c15:dlblFieldTableCache>
                    </c15:dlblFTEntry>
                  </c15:dlblFieldTable>
                  <c15:showDataLabelsRange val="0"/>
                </c:ext>
                <c:ext xmlns:c16="http://schemas.microsoft.com/office/drawing/2014/chart" uri="{C3380CC4-5D6E-409C-BE32-E72D297353CC}">
                  <c16:uniqueId val="{00000009-ED48-4F78-9C51-FEC296C28A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1'!$A$3:$A$25</c:f>
              <c:numCache>
                <c:formatCode>[$-409]d\-mmm\-yy;@</c:formatCode>
                <c:ptCount val="23"/>
              </c:numCache>
            </c:numRef>
          </c:cat>
          <c:val>
            <c:numRef>
              <c:f>'Accuracy 1'!$I$3:$I$25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ED48-4F78-9C51-FEC296C28AFD}"/>
            </c:ext>
          </c:extLst>
        </c:ser>
        <c:dLbls>
          <c:showLegendKey val="0"/>
          <c:showVal val="0"/>
          <c:showCatName val="0"/>
          <c:showSerName val="0"/>
          <c:showPercent val="0"/>
          <c:showBubbleSize val="0"/>
        </c:dLbls>
        <c:marker val="1"/>
        <c:smooth val="0"/>
        <c:axId val="799374456"/>
        <c:axId val="1"/>
      </c:lineChart>
      <c:catAx>
        <c:axId val="799374456"/>
        <c:scaling>
          <c:orientation val="minMax"/>
        </c:scaling>
        <c:delete val="0"/>
        <c:axPos val="b"/>
        <c:title>
          <c:tx>
            <c:strRef>
              <c:f>'Accuracy 1'!$A$2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'Accuracy 1'!$D$2</c:f>
              <c:strCache>
                <c:ptCount val="1"/>
                <c:pt idx="0">
                  <c:v>% Recovery</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744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762679228415232E-2"/>
          <c:y val="0.10953271028037385"/>
          <c:w val="0.91902334697245813"/>
          <c:h val="0.75876959305320479"/>
        </c:manualLayout>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'Accuracy 2'!$A$3:$A$25</c:f>
              <c:numCache>
                <c:formatCode>[$-409]d\-mmm\-yy;@</c:formatCode>
                <c:ptCount val="23"/>
              </c:numCache>
            </c:numRef>
          </c:cat>
          <c:val>
            <c:numRef>
              <c:f>'Accuracy 2'!$D$3:$D$25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E905-46C5-91EF-B5E0D2085538}"/>
            </c:ext>
          </c:extLst>
        </c:ser>
        <c:ser>
          <c:idx val="1"/>
          <c:order val="1"/>
          <c:spPr>
            <a:ln w="15875" cap="rnd">
              <a:solidFill>
                <a:schemeClr val="accent3">
                  <a:lumMod val="60000"/>
                  <a:lumOff val="40000"/>
                </a:schemeClr>
              </a:solidFill>
              <a:round/>
            </a:ln>
            <a:effectLst/>
          </c:spPr>
          <c:marker>
            <c:symbol val="none"/>
          </c:marker>
          <c:dLbls>
            <c:dLbl>
              <c:idx val="0"/>
              <c:layout>
                <c:manualLayout>
                  <c:x val="-1.3973799126637571E-2"/>
                  <c:y val="-2.0129403306973402E-2"/>
                </c:manualLayout>
              </c:layout>
              <c:tx>
                <c:strRef>
                  <c:f>'Accuracy 2'!$P$28</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{21A4E20B-FCE8-4118-A2BE-B0297FCE34A8}</c15:txfldGUID>
                      <c15:f>'Accuracy 2'!$P$28</c15:f>
                      <c15:dlblFieldTableCache>
                        <c:ptCount val="1"/>
                        <c:pt idx="0">
                          <c:v>Mean</c:v>
                        </c:pt>
                      </c15:dlblFieldTableCache>
                    </c15:dlblFTEntry>
                  </c15:dlblFieldTable>
                  <c15:showDataLabelsRange val="0"/>
                </c:ext>
                <c:ext xmlns:c16="http://schemas.microsoft.com/office/drawing/2014/chart" uri="{C3380CC4-5D6E-409C-BE32-E72D297353CC}">
                  <c16:uniqueId val="{00000001-E905-46C5-91EF-B5E0D20855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2'!$A$3:$A$25</c:f>
              <c:numCache>
                <c:formatCode>[$-409]d\-mmm\-yy;@</c:formatCode>
                <c:ptCount val="23"/>
              </c:numCache>
            </c:numRef>
          </c:cat>
          <c:val>
            <c:numRef>
              <c:f>'Accuracy 2'!$E$3:$E$25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E905-46C5-91EF-B5E0D2085538}"/>
            </c:ext>
          </c:extLst>
        </c:ser>
        <c:ser>
          <c:idx val="2"/>
          <c:order val="2"/>
          <c:spPr>
            <a:ln w="15875" cap="rnd">
              <a:solidFill>
                <a:schemeClr val="accent4">
                  <a:lumMod val="60000"/>
                  <a:lumOff val="40000"/>
                </a:schemeClr>
              </a:solidFill>
              <a:round/>
            </a:ln>
            <a:effectLst/>
          </c:spPr>
          <c:marker>
            <c:symbol val="none"/>
          </c:marker>
          <c:dPt>
            <c:idx val="4"/>
            <c:bubble3D val="0"/>
            <c:extLst>
              <c:ext xmlns:c16="http://schemas.microsoft.com/office/drawing/2014/chart" uri="{C3380CC4-5D6E-409C-BE32-E72D297353CC}">
                <c16:uniqueId val="{00000004-E905-46C5-91EF-B5E0D2085538}"/>
              </c:ext>
            </c:extLst>
          </c:dPt>
          <c:dLbls>
            <c:dLbl>
              <c:idx val="0"/>
              <c:layout>
                <c:manualLayout>
                  <c:x val="-1.222707423580786E-2"/>
                  <c:y val="-2.3005032350826744E-2"/>
                </c:manualLayout>
              </c:layout>
              <c:tx>
                <c:strRef>
                  <c:f>'Accuracy 2'!$P$30</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{4401D013-74D5-4020-87B7-B82F4787CEB2}</c15:txfldGUID>
                      <c15:f>'Accuracy 2'!$P$30</c15:f>
                      <c15:dlblFieldTableCache>
                        <c:ptCount val="1"/>
                        <c:pt idx="0">
                          <c:v>UWL</c:v>
                        </c:pt>
                      </c15:dlblFieldTableCache>
                    </c15:dlblFTEntry>
                  </c15:dlblFieldTable>
                  <c15:showDataLabelsRange val="0"/>
                </c:ext>
                <c:ext xmlns:c16="http://schemas.microsoft.com/office/drawing/2014/chart" uri="{C3380CC4-5D6E-409C-BE32-E72D297353CC}">
                  <c16:uniqueId val="{00000005-E905-46C5-91EF-B5E0D20855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2'!$A$3:$A$25</c:f>
              <c:numCache>
                <c:formatCode>[$-409]d\-mmm\-yy;@</c:formatCode>
                <c:ptCount val="23"/>
              </c:numCache>
            </c:numRef>
          </c:cat>
          <c:val>
            <c:numRef>
              <c:f>'Accuracy 2'!$F$3:$F$25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E905-46C5-91EF-B5E0D2085538}"/>
            </c:ext>
          </c:extLst>
        </c:ser>
        <c:ser>
          <c:idx val="3"/>
          <c:order val="3"/>
          <c:spPr>
            <a:ln w="15875" cap="rnd">
              <a:solidFill>
                <a:schemeClr val="accent5">
                  <a:lumMod val="60000"/>
                  <a:lumOff val="40000"/>
                </a:schemeClr>
              </a:solidFill>
              <a:round/>
            </a:ln>
            <a:effectLst/>
          </c:spPr>
          <c:marker>
            <c:symbol val="none"/>
          </c:marker>
          <c:dLbls>
            <c:dLbl>
              <c:idx val="0"/>
              <c:layout>
                <c:manualLayout>
                  <c:x val="-1.222707423580786E-2"/>
                  <c:y val="-2.3005032350826744E-2"/>
                </c:manualLayout>
              </c:layout>
              <c:tx>
                <c:strRef>
                  <c:f>'Accuracy 2'!$P$31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{F48630CA-AB97-43E6-AB47-2940DE45AC6F}</c15:txfldGUID>
                      <c15:f>'Accuracy 2'!$P$31</c15:f>
                      <c15:dlblFieldTableCache>
                        <c:ptCount val="1"/>
                        <c:pt idx="0">
                          <c:v>LWL</c:v>
                        </c:pt>
                      </c15:dlblFieldTableCache>
                    </c15:dlblFTEntry>
                  </c15:dlblFieldTable>
                  <c15:showDataLabelsRange val="0"/>
                </c:ext>
                <c:ext xmlns:c16="http://schemas.microsoft.com/office/drawing/2014/chart" uri="{C3380CC4-5D6E-409C-BE32-E72D297353CC}">
                  <c16:uniqueId val="{00000007-E905-46C5-91EF-B5E0D20855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2'!$A$3:$A$25</c:f>
              <c:numCache>
                <c:formatCode>[$-409]d\-mmm\-yy;@</c:formatCode>
                <c:ptCount val="23"/>
              </c:numCache>
            </c:numRef>
          </c:cat>
          <c:val>
            <c:numRef>
              <c:f>'Accuracy 2'!$G$3:$G$25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E905-46C5-91EF-B5E0D2085538}"/>
            </c:ext>
          </c:extLst>
        </c:ser>
        <c:ser>
          <c:idx val="4"/>
          <c:order val="4"/>
          <c:spPr>
            <a:ln w="15875" cap="rnd">
              <a:solidFill>
                <a:schemeClr val="accent6">
                  <a:lumMod val="60000"/>
                  <a:lumOff val="40000"/>
                </a:schemeClr>
              </a:solidFill>
              <a:round/>
            </a:ln>
            <a:effectLst/>
          </c:spPr>
          <c:marker>
            <c:symbol val="none"/>
          </c:marker>
          <c:dLbls>
            <c:dLbl>
              <c:idx val="1"/>
              <c:layout>
                <c:manualLayout>
                  <c:x val="-4.7161572052401748E-2"/>
                  <c:y val="-2.8756290438533443E-2"/>
                </c:manualLayout>
              </c:layout>
              <c:tx>
                <c:strRef>
                  <c:f>'Accuracy 2'!$P$32</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{309CCE1C-A5E5-453B-B011-28B76BC521ED}</c15:txfldGUID>
                      <c15:f>'Accuracy 2'!$P$32</c15:f>
                      <c15:dlblFieldTableCache>
                        <c:ptCount val="1"/>
                        <c:pt idx="0">
                          <c:v>UCL</c:v>
                        </c:pt>
                      </c15:dlblFieldTableCache>
                    </c15:dlblFTEntry>
                  </c15:dlblFieldTable>
                  <c15:showDataLabelsRange val="0"/>
                </c:ext>
                <c:ext xmlns:c16="http://schemas.microsoft.com/office/drawing/2014/chart" uri="{C3380CC4-5D6E-409C-BE32-E72D297353CC}">
                  <c16:uniqueId val="{00000009-E905-46C5-91EF-B5E0D20855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2'!$A$3:$A$25</c:f>
              <c:numCache>
                <c:formatCode>[$-409]d\-mmm\-yy;@</c:formatCode>
                <c:ptCount val="23"/>
              </c:numCache>
            </c:numRef>
          </c:cat>
          <c:val>
            <c:numRef>
              <c:f>'Accuracy 2'!$H$3:$H$25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E905-46C5-91EF-B5E0D2085538}"/>
            </c:ext>
          </c:extLst>
        </c:ser>
        <c:ser>
          <c:idx val="5"/>
          <c:order val="5"/>
          <c:spPr>
            <a:ln w="15875" cap="rnd">
              <a:solidFill>
                <a:schemeClr val="tx2">
                  <a:lumMod val="60000"/>
                  <a:lumOff val="40000"/>
                </a:schemeClr>
              </a:solidFill>
              <a:round/>
            </a:ln>
            <a:effectLst/>
          </c:spPr>
          <c:marker>
            <c:symbol val="none"/>
          </c:marker>
          <c:dLbls>
            <c:dLbl>
              <c:idx val="0"/>
              <c:layout>
                <c:manualLayout>
                  <c:x val="-1.0480349344978181E-2"/>
                  <c:y val="-1.7253774263120056E-2"/>
                </c:manualLayout>
              </c:layout>
              <c:tx>
                <c:strRef>
                  <c:f>'Accuracy 2'!$P$33</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{9D97AAE4-19CB-4688-BA79-4F51C7FF4865}</c15:txfldGUID>
                      <c15:f>'Accuracy 2'!$P$33</c15:f>
                      <c15:dlblFieldTableCache>
                        <c:ptCount val="1"/>
                        <c:pt idx="0">
                          <c:v>LCL</c:v>
                        </c:pt>
                      </c15:dlblFieldTableCache>
                    </c15:dlblFTEntry>
                  </c15:dlblFieldTable>
                  <c15:showDataLabelsRange val="0"/>
                </c:ext>
                <c:ext xmlns:c16="http://schemas.microsoft.com/office/drawing/2014/chart" uri="{C3380CC4-5D6E-409C-BE32-E72D297353CC}">
                  <c16:uniqueId val="{0000000B-E905-46C5-91EF-B5E0D20855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2'!$A$3:$A$25</c:f>
              <c:numCache>
                <c:formatCode>[$-409]d\-mmm\-yy;@</c:formatCode>
                <c:ptCount val="23"/>
              </c:numCache>
            </c:numRef>
          </c:cat>
          <c:val>
            <c:numRef>
              <c:f>'Accuracy 2'!$I$3:$I$25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C-E905-46C5-91EF-B5E0D2085538}"/>
            </c:ext>
          </c:extLst>
        </c:ser>
        <c:dLbls>
          <c:showLegendKey val="0"/>
          <c:showVal val="0"/>
          <c:showCatName val="0"/>
          <c:showSerName val="0"/>
          <c:showPercent val="0"/>
          <c:showBubbleSize val="0"/>
        </c:dLbls>
        <c:marker val="1"/>
        <c:smooth val="0"/>
        <c:axId val="799367976"/>
        <c:axId val="1"/>
      </c:lineChart>
      <c:catAx>
        <c:axId val="799367976"/>
        <c:scaling>
          <c:orientation val="minMax"/>
        </c:scaling>
        <c:delete val="0"/>
        <c:axPos val="b"/>
        <c:title>
          <c:tx>
            <c:strRef>
              <c:f>'Accuracy 2'!$A$2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'Accuracy 2'!$E$2</c:f>
              <c:strCache>
                <c:ptCount val="1"/>
                <c:pt idx="0">
                  <c:v>Average of % Recovery</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797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'Accuracy 3'!$B$1</c:f>
          <c:strCache>
            <c:ptCount val="1"/>
            <c:pt idx="0">
              <c:v> Accuracy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612082078323574E-2"/>
          <c:y val="0.17634247501882361"/>
          <c:w val="0.86834448818897636"/>
          <c:h val="0.61163021289005537"/>
        </c:manualLayout>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'Accuracy 3'!$A$3:$A$25</c:f>
              <c:numCache>
                <c:formatCode>[$-409]d\-mmm\-yy;@</c:formatCode>
                <c:ptCount val="23"/>
              </c:numCache>
            </c:numRef>
          </c:cat>
          <c:val>
            <c:numRef>
              <c:f>'Accuracy 3'!$D$3:$D$25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F6C4-4633-9C4B-E7287CFDB929}"/>
            </c:ext>
          </c:extLst>
        </c:ser>
        <c:ser>
          <c:idx val="1"/>
          <c:order val="1"/>
          <c:spPr>
            <a:ln w="15875" cap="rnd">
              <a:solidFill>
                <a:schemeClr val="accent3">
                  <a:lumMod val="60000"/>
                  <a:lumOff val="40000"/>
                </a:schemeClr>
              </a:solidFill>
              <a:round/>
            </a:ln>
            <a:effectLst/>
          </c:spPr>
          <c:marker>
            <c:symbol val="none"/>
          </c:marker>
          <c:dLbls>
            <c:dLbl>
              <c:idx val="0"/>
              <c:layout>
                <c:manualLayout>
                  <c:x val="-1.0366051182377713E-2"/>
                  <c:y val="-2.4866785079929017E-2"/>
                </c:manualLayout>
              </c:layout>
              <c:tx>
                <c:strRef>
                  <c:f>'Accuracy 3'!$P$28</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{72D75940-038F-4E6E-AAB6-241910594589}</c15:txfldGUID>
                      <c15:f>'Accuracy 3'!$P$28</c15:f>
                      <c15:dlblFieldTableCache>
                        <c:ptCount val="1"/>
                        <c:pt idx="0">
                          <c:v>Mean</c:v>
                        </c:pt>
                      </c15:dlblFieldTableCache>
                    </c15:dlblFTEntry>
                  </c15:dlblFieldTable>
                  <c15:showDataLabelsRange val="0"/>
                </c:ext>
                <c:ext xmlns:c16="http://schemas.microsoft.com/office/drawing/2014/chart" uri="{C3380CC4-5D6E-409C-BE32-E72D297353CC}">
                  <c16:uniqueId val="{00000001-F6C4-4633-9C4B-E7287CFDB9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3'!$A$3:$A$25</c:f>
              <c:numCache>
                <c:formatCode>[$-409]d\-mmm\-yy;@</c:formatCode>
                <c:ptCount val="23"/>
              </c:numCache>
            </c:numRef>
          </c:cat>
          <c:val>
            <c:numRef>
              <c:f>'Accuracy 3'!$E$3:$E$25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F6C4-4633-9C4B-E7287CFDB929}"/>
            </c:ext>
          </c:extLst>
        </c:ser>
        <c:ser>
          <c:idx val="2"/>
          <c:order val="2"/>
          <c:spPr>
            <a:ln w="15875" cap="rnd">
              <a:solidFill>
                <a:schemeClr val="accent4">
                  <a:lumMod val="60000"/>
                  <a:lumOff val="40000"/>
                </a:schemeClr>
              </a:solidFill>
              <a:round/>
            </a:ln>
            <a:effectLst/>
          </c:spPr>
          <c:marker>
            <c:symbol val="none"/>
          </c:marker>
          <c:dLbls>
            <c:dLbl>
              <c:idx val="0"/>
              <c:layout>
                <c:manualLayout>
                  <c:x val="-1.0366051182377713E-2"/>
                  <c:y val="-2.5183630640083946E-2"/>
                </c:manualLayout>
              </c:layout>
              <c:tx>
                <c:strRef>
                  <c:f>'Accuracy 3'!$P$31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{B1CE9BB9-CB5C-4771-8216-6A1056B03150}</c15:txfldGUID>
                      <c15:f>'Accuracy 3'!$P$31</c15:f>
                      <c15:dlblFieldTableCache>
                        <c:ptCount val="1"/>
                        <c:pt idx="0">
                          <c:v>LWL</c:v>
                        </c:pt>
                      </c15:dlblFieldTableCache>
                    </c15:dlblFTEntry>
                  </c15:dlblFieldTable>
                  <c15:showDataLabelsRange val="0"/>
                </c:ext>
                <c:ext xmlns:c16="http://schemas.microsoft.com/office/drawing/2014/chart" uri="{C3380CC4-5D6E-409C-BE32-E72D297353CC}">
                  <c16:uniqueId val="{00000003-F6C4-4633-9C4B-E7287CFDB9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3'!$A$3:$A$25</c:f>
              <c:numCache>
                <c:formatCode>[$-409]d\-mmm\-yy;@</c:formatCode>
                <c:ptCount val="23"/>
              </c:numCache>
            </c:numRef>
          </c:cat>
          <c:val>
            <c:numRef>
              <c:f>'Accuracy 3'!$F$3:$F$25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4-F6C4-4633-9C4B-E7287CFDB929}"/>
            </c:ext>
          </c:extLst>
        </c:ser>
        <c:ser>
          <c:idx val="3"/>
          <c:order val="3"/>
          <c:spPr>
            <a:ln w="15875" cap="rnd">
              <a:solidFill>
                <a:schemeClr val="accent5">
                  <a:lumMod val="60000"/>
                  <a:lumOff val="40000"/>
                </a:schemeClr>
              </a:solidFill>
              <a:round/>
            </a:ln>
            <a:effectLst/>
          </c:spPr>
          <c:marker>
            <c:symbol val="none"/>
          </c:marker>
          <c:dLbls>
            <c:dLbl>
              <c:idx val="0"/>
              <c:layout>
                <c:manualLayout>
                  <c:x val="-7.7745383867833086E-3"/>
                  <c:y val="-2.8419182948490294E-2"/>
                </c:manualLayout>
              </c:layout>
              <c:tx>
                <c:strRef>
                  <c:f>'Accuracy 3'!$P$31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{3C213E6A-AF71-48A6-B517-B444D2BB2AA9}</c15:txfldGUID>
                      <c15:f>'Accuracy 3'!$P$31</c15:f>
                      <c15:dlblFieldTableCache>
                        <c:ptCount val="1"/>
                        <c:pt idx="0">
                          <c:v>LWL</c:v>
                        </c:pt>
                      </c15:dlblFieldTableCache>
                    </c15:dlblFTEntry>
                  </c15:dlblFieldTable>
                  <c15:showDataLabelsRange val="0"/>
                </c:ext>
                <c:ext xmlns:c16="http://schemas.microsoft.com/office/drawing/2014/chart" uri="{C3380CC4-5D6E-409C-BE32-E72D297353CC}">
                  <c16:uniqueId val="{00000005-F6C4-4633-9C4B-E7287CFDB9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3'!$A$3:$A$25</c:f>
              <c:numCache>
                <c:formatCode>[$-409]d\-mmm\-yy;@</c:formatCode>
                <c:ptCount val="23"/>
              </c:numCache>
            </c:numRef>
          </c:cat>
          <c:val>
            <c:numRef>
              <c:f>'Accuracy 3'!$G$3:$G$25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F6C4-4633-9C4B-E7287CFDB929}"/>
            </c:ext>
          </c:extLst>
        </c:ser>
        <c:ser>
          <c:idx val="4"/>
          <c:order val="4"/>
          <c:spPr>
            <a:ln w="15875" cap="rnd">
              <a:solidFill>
                <a:schemeClr val="accent6">
                  <a:lumMod val="60000"/>
                  <a:lumOff val="40000"/>
                </a:schemeClr>
              </a:solidFill>
              <a:round/>
            </a:ln>
            <a:effectLst/>
          </c:spPr>
          <c:marker>
            <c:symbol val="none"/>
          </c:marker>
          <c:dLbls>
            <c:dLbl>
              <c:idx val="0"/>
              <c:layout>
                <c:manualLayout>
                  <c:x val="-1.1854819922657623E-2"/>
                  <c:y val="-2.805089396240381E-2"/>
                </c:manualLayout>
              </c:layout>
              <c:tx>
                <c:strRef>
                  <c:f>'Accuracy 3'!$P$32</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{995B4B6A-B5ED-4F8F-86EA-138FFBE656CE}</c15:txfldGUID>
                      <c15:f>'Accuracy 3'!$P$32</c15:f>
                      <c15:dlblFieldTableCache>
                        <c:ptCount val="1"/>
                        <c:pt idx="0">
                          <c:v>UCL</c:v>
                        </c:pt>
                      </c15:dlblFieldTableCache>
                    </c15:dlblFTEntry>
                  </c15:dlblFieldTable>
                  <c15:showDataLabelsRange val="0"/>
                </c:ext>
                <c:ext xmlns:c16="http://schemas.microsoft.com/office/drawing/2014/chart" uri="{C3380CC4-5D6E-409C-BE32-E72D297353CC}">
                  <c16:uniqueId val="{00000007-F6C4-4633-9C4B-E7287CFDB9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3'!$A$3:$A$25</c:f>
              <c:numCache>
                <c:formatCode>[$-409]d\-mmm\-yy;@</c:formatCode>
                <c:ptCount val="23"/>
              </c:numCache>
            </c:numRef>
          </c:cat>
          <c:val>
            <c:numRef>
              <c:f>'Accuracy 3'!$H$3:$H$25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F6C4-4633-9C4B-E7287CFDB929}"/>
            </c:ext>
          </c:extLst>
        </c:ser>
        <c:ser>
          <c:idx val="5"/>
          <c:order val="5"/>
          <c:spPr>
            <a:ln w="15875" cap="rnd">
              <a:solidFill>
                <a:schemeClr val="accent1">
                  <a:lumMod val="60000"/>
                  <a:lumOff val="40000"/>
                </a:schemeClr>
              </a:solidFill>
              <a:round/>
            </a:ln>
            <a:effectLst/>
          </c:spPr>
          <c:marker>
            <c:symbol val="none"/>
          </c:marker>
          <c:dLbls>
            <c:dLbl>
              <c:idx val="0"/>
              <c:layout>
                <c:manualLayout>
                  <c:x val="-6.4787819889860947E-3"/>
                  <c:y val="-2.8419182948490232E-2"/>
                </c:manualLayout>
              </c:layout>
              <c:tx>
                <c:strRef>
                  <c:f>'Accuracy 3'!$P$33</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{FFEF6BF8-8831-4918-BEA0-7BD0A21F9DC3}</c15:txfldGUID>
                      <c15:f>'Accuracy 3'!$P$33</c15:f>
                      <c15:dlblFieldTableCache>
                        <c:ptCount val="1"/>
                        <c:pt idx="0">
                          <c:v>LCL</c:v>
                        </c:pt>
                      </c15:dlblFieldTableCache>
                    </c15:dlblFTEntry>
                  </c15:dlblFieldTable>
                  <c15:showDataLabelsRange val="0"/>
                </c:ext>
                <c:ext xmlns:c16="http://schemas.microsoft.com/office/drawing/2014/chart" uri="{C3380CC4-5D6E-409C-BE32-E72D297353CC}">
                  <c16:uniqueId val="{00000009-F6C4-4633-9C4B-E7287CFDB9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3'!$A$3:$A$25</c:f>
              <c:numCache>
                <c:formatCode>[$-409]d\-mmm\-yy;@</c:formatCode>
                <c:ptCount val="23"/>
              </c:numCache>
            </c:numRef>
          </c:cat>
          <c:val>
            <c:numRef>
              <c:f>'Accuracy 3'!$I$3:$I$25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F6C4-4633-9C4B-E7287CFDB929}"/>
            </c:ext>
          </c:extLst>
        </c:ser>
        <c:dLbls>
          <c:showLegendKey val="0"/>
          <c:showVal val="0"/>
          <c:showCatName val="0"/>
          <c:showSerName val="0"/>
          <c:showPercent val="0"/>
          <c:showBubbleSize val="0"/>
        </c:dLbls>
        <c:marker val="1"/>
        <c:smooth val="0"/>
        <c:axId val="799368696"/>
        <c:axId val="1"/>
      </c:lineChart>
      <c:catAx>
        <c:axId val="799368696"/>
        <c:scaling>
          <c:orientation val="minMax"/>
        </c:scaling>
        <c:delete val="0"/>
        <c:axPos val="b"/>
        <c:title>
          <c:tx>
            <c:strRef>
              <c:f>'Accuracy 3'!$A$2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'Accuracy 3'!$D$2</c:f>
              <c:strCache>
                <c:ptCount val="1"/>
                <c:pt idx="0">
                  <c:v>% Recovery</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86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'Accuracy 4'!$B$1</c:f>
          <c:strCache>
            <c:ptCount val="1"/>
            <c:pt idx="0">
              <c:v>Accuracy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'Accuracy 4'!$A$3:$A$25</c:f>
              <c:numCache>
                <c:formatCode>[$-409]d\-mmm\-yy;@</c:formatCode>
                <c:ptCount val="23"/>
              </c:numCache>
            </c:numRef>
          </c:cat>
          <c:val>
            <c:numRef>
              <c:f>'Accuracy 4'!$D$3:$D$25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54C5-4411-BAED-C86282E0BCC4}"/>
            </c:ext>
          </c:extLst>
        </c:ser>
        <c:ser>
          <c:idx val="1"/>
          <c:order val="1"/>
          <c:spPr>
            <a:ln w="15875" cap="rnd">
              <a:solidFill>
                <a:schemeClr val="accent3">
                  <a:lumMod val="60000"/>
                  <a:lumOff val="40000"/>
                </a:schemeClr>
              </a:solidFill>
              <a:round/>
            </a:ln>
            <a:effectLst/>
          </c:spPr>
          <c:marker>
            <c:symbol val="none"/>
          </c:marker>
          <c:dLbls>
            <c:dLbl>
              <c:idx val="0"/>
              <c:layout>
                <c:manualLayout>
                  <c:x val="-1.4652012773786255E-2"/>
                  <c:y val="-2.6778235620008403E-2"/>
                </c:manualLayout>
              </c:layout>
              <c:tx>
                <c:strRef>
                  <c:f>'Accuracy 4'!$P$28</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{DA38074D-2406-4CE6-9757-43B0F5E481E8}</c15:txfldGUID>
                      <c15:f>'Accuracy 4'!$P$28</c15:f>
                      <c15:dlblFieldTableCache>
                        <c:ptCount val="1"/>
                        <c:pt idx="0">
                          <c:v>Mean</c:v>
                        </c:pt>
                      </c15:dlblFieldTableCache>
                    </c15:dlblFTEntry>
                  </c15:dlblFieldTable>
                  <c15:showDataLabelsRange val="0"/>
                </c:ext>
                <c:ext xmlns:c16="http://schemas.microsoft.com/office/drawing/2014/chart" uri="{C3380CC4-5D6E-409C-BE32-E72D297353CC}">
                  <c16:uniqueId val="{00000001-54C5-4411-BAED-C86282E0BC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4'!$A$3:$A$25</c:f>
              <c:numCache>
                <c:formatCode>[$-409]d\-mmm\-yy;@</c:formatCode>
                <c:ptCount val="23"/>
              </c:numCache>
            </c:numRef>
          </c:cat>
          <c:val>
            <c:numRef>
              <c:f>'Accuracy 4'!$E$3:$E$25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54C5-4411-BAED-C86282E0BCC4}"/>
            </c:ext>
          </c:extLst>
        </c:ser>
        <c:ser>
          <c:idx val="2"/>
          <c:order val="2"/>
          <c:spPr>
            <a:ln w="15875" cap="rnd">
              <a:solidFill>
                <a:schemeClr val="accent4">
                  <a:lumMod val="60000"/>
                  <a:lumOff val="40000"/>
                </a:schemeClr>
              </a:solidFill>
              <a:round/>
            </a:ln>
            <a:effectLst/>
          </c:spPr>
          <c:marker>
            <c:symbol val="none"/>
          </c:marker>
          <c:dLbls>
            <c:dLbl>
              <c:idx val="0"/>
              <c:layout>
                <c:manualLayout>
                  <c:x val="-1.4652012773786255E-2"/>
                  <c:y val="-2.6778235620008403E-2"/>
                </c:manualLayout>
              </c:layout>
              <c:tx>
                <c:strRef>
                  <c:f>'Accuracy 4'!$P$30</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{A9017930-E8E8-4698-8938-157E00D3B150}</c15:txfldGUID>
                      <c15:f>'Accuracy 4'!$P$30</c15:f>
                      <c15:dlblFieldTableCache>
                        <c:ptCount val="1"/>
                        <c:pt idx="0">
                          <c:v>UWL</c:v>
                        </c:pt>
                      </c15:dlblFieldTableCache>
                    </c15:dlblFTEntry>
                  </c15:dlblFieldTable>
                  <c15:showDataLabelsRange val="0"/>
                </c:ext>
                <c:ext xmlns:c16="http://schemas.microsoft.com/office/drawing/2014/chart" uri="{C3380CC4-5D6E-409C-BE32-E72D297353CC}">
                  <c16:uniqueId val="{00000003-54C5-4411-BAED-C86282E0BC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4'!$A$3:$A$25</c:f>
              <c:numCache>
                <c:formatCode>[$-409]d\-mmm\-yy;@</c:formatCode>
                <c:ptCount val="23"/>
              </c:numCache>
            </c:numRef>
          </c:cat>
          <c:val>
            <c:numRef>
              <c:f>'Accuracy 4'!$F$3:$F$25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4-54C5-4411-BAED-C86282E0BCC4}"/>
            </c:ext>
          </c:extLst>
        </c:ser>
        <c:ser>
          <c:idx val="3"/>
          <c:order val="3"/>
          <c:spPr>
            <a:ln w="15875" cap="rnd">
              <a:solidFill>
                <a:schemeClr val="accent5">
                  <a:lumMod val="60000"/>
                  <a:lumOff val="40000"/>
                </a:schemeClr>
              </a:solidFill>
              <a:round/>
            </a:ln>
            <a:effectLst/>
          </c:spPr>
          <c:marker>
            <c:symbol val="none"/>
          </c:marker>
          <c:dLbls>
            <c:dLbl>
              <c:idx val="0"/>
              <c:layout>
                <c:manualLayout>
                  <c:x val="-1.4652012773786255E-2"/>
                  <c:y val="-3.0125515072509452E-2"/>
                </c:manualLayout>
              </c:layout>
              <c:tx>
                <c:strRef>
                  <c:f>'Accuracy 4'!$P$31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{9504516B-5F09-419C-8C49-C8297299D3A2}</c15:txfldGUID>
                      <c15:f>'Accuracy 4'!$P$31</c15:f>
                      <c15:dlblFieldTableCache>
                        <c:ptCount val="1"/>
                        <c:pt idx="0">
                          <c:v>LWL</c:v>
                        </c:pt>
                      </c15:dlblFieldTableCache>
                    </c15:dlblFTEntry>
                  </c15:dlblFieldTable>
                  <c15:showDataLabelsRange val="0"/>
                </c:ext>
                <c:ext xmlns:c16="http://schemas.microsoft.com/office/drawing/2014/chart" uri="{C3380CC4-5D6E-409C-BE32-E72D297353CC}">
                  <c16:uniqueId val="{00000005-54C5-4411-BAED-C86282E0BC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4'!$A$3:$A$25</c:f>
              <c:numCache>
                <c:formatCode>[$-409]d\-mmm\-yy;@</c:formatCode>
                <c:ptCount val="23"/>
              </c:numCache>
            </c:numRef>
          </c:cat>
          <c:val>
            <c:numRef>
              <c:f>'Accuracy 4'!$G$3:$G$25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54C5-4411-BAED-C86282E0BCC4}"/>
            </c:ext>
          </c:extLst>
        </c:ser>
        <c:ser>
          <c:idx val="4"/>
          <c:order val="4"/>
          <c:spPr>
            <a:ln w="15875" cap="rnd">
              <a:solidFill>
                <a:schemeClr val="accent6">
                  <a:lumMod val="60000"/>
                  <a:lumOff val="40000"/>
                </a:schemeClr>
              </a:solidFill>
              <a:round/>
            </a:ln>
            <a:effectLst/>
          </c:spPr>
          <c:marker>
            <c:symbol val="none"/>
          </c:marker>
          <c:dLbls>
            <c:dLbl>
              <c:idx val="0"/>
              <c:layout>
                <c:manualLayout>
                  <c:x val="-1.1396009935167086E-2"/>
                  <c:y val="-2.6778235620008403E-2"/>
                </c:manualLayout>
              </c:layout>
              <c:tx>
                <c:strRef>
                  <c:f>'Accuracy 4'!$P$32</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{724CBDC9-43C7-4A46-822C-F119EB0E0C4E}</c15:txfldGUID>
                      <c15:f>'Accuracy 4'!$P$32</c15:f>
                      <c15:dlblFieldTableCache>
                        <c:ptCount val="1"/>
                        <c:pt idx="0">
                          <c:v>UCL</c:v>
                        </c:pt>
                      </c15:dlblFieldTableCache>
                    </c15:dlblFTEntry>
                  </c15:dlblFieldTable>
                  <c15:showDataLabelsRange val="0"/>
                </c:ext>
                <c:ext xmlns:c16="http://schemas.microsoft.com/office/drawing/2014/chart" uri="{C3380CC4-5D6E-409C-BE32-E72D297353CC}">
                  <c16:uniqueId val="{00000007-54C5-4411-BAED-C86282E0BC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4'!$A$3:$A$25</c:f>
              <c:numCache>
                <c:formatCode>[$-409]d\-mmm\-yy;@</c:formatCode>
                <c:ptCount val="23"/>
              </c:numCache>
            </c:numRef>
          </c:cat>
          <c:val>
            <c:numRef>
              <c:f>'Accuracy 4'!$H$3:$H$25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54C5-4411-BAED-C86282E0BCC4}"/>
            </c:ext>
          </c:extLst>
        </c:ser>
        <c:ser>
          <c:idx val="5"/>
          <c:order val="5"/>
          <c:spPr>
            <a:ln w="15875" cap="rnd">
              <a:solidFill>
                <a:schemeClr val="accent1">
                  <a:lumMod val="60000"/>
                  <a:lumOff val="40000"/>
                </a:schemeClr>
              </a:solidFill>
              <a:round/>
            </a:ln>
            <a:effectLst/>
          </c:spPr>
          <c:marker>
            <c:symbol val="none"/>
          </c:marker>
          <c:dLbls>
            <c:dLbl>
              <c:idx val="0"/>
              <c:layout>
                <c:manualLayout>
                  <c:x val="-1.4652012773786255E-2"/>
                  <c:y val="-1.6736397262505191E-2"/>
                </c:manualLayout>
              </c:layout>
              <c:tx>
                <c:strRef>
                  <c:f>'Accuracy 4'!$P$33</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{34C9A51B-EFC9-4D18-BD33-17E08EA34912}</c15:txfldGUID>
                      <c15:f>'Accuracy 4'!$P$33</c15:f>
                      <c15:dlblFieldTableCache>
                        <c:ptCount val="1"/>
                        <c:pt idx="0">
                          <c:v>LCL</c:v>
                        </c:pt>
                      </c15:dlblFieldTableCache>
                    </c15:dlblFTEntry>
                  </c15:dlblFieldTable>
                  <c15:showDataLabelsRange val="0"/>
                </c:ext>
                <c:ext xmlns:c16="http://schemas.microsoft.com/office/drawing/2014/chart" uri="{C3380CC4-5D6E-409C-BE32-E72D297353CC}">
                  <c16:uniqueId val="{00000009-54C5-4411-BAED-C86282E0BC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'Accuracy 4'!$A$3:$A$25</c:f>
              <c:numCache>
                <c:formatCode>[$-409]d\-mmm\-yy;@</c:formatCode>
                <c:ptCount val="23"/>
              </c:numCache>
            </c:numRef>
          </c:cat>
          <c:val>
            <c:numRef>
              <c:f>'Accuracy 4'!$I$3:$I$25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54C5-4411-BAED-C86282E0BCC4}"/>
            </c:ext>
          </c:extLst>
        </c:ser>
        <c:dLbls>
          <c:showLegendKey val="0"/>
          <c:showVal val="0"/>
          <c:showCatName val="0"/>
          <c:showSerName val="0"/>
          <c:showPercent val="0"/>
          <c:showBubbleSize val="0"/>
        </c:dLbls>
        <c:marker val="1"/>
        <c:smooth val="0"/>
        <c:axId val="802540824"/>
        <c:axId val="1"/>
      </c:lineChart>
      <c:catAx>
        <c:axId val="802540824"/>
        <c:scaling>
          <c:orientation val="minMax"/>
        </c:scaling>
        <c:delete val="0"/>
        <c:axPos val="b"/>
        <c:title>
          <c:tx>
            <c:strRef>
              <c:f>'Accuracy 4'!$A$2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'Accuracy 4'!$D$2</c:f>
              <c:strCache>
                <c:ptCount val="1"/>
                <c:pt idx="0">
                  <c:v>% Recovery</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540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'Precision 1'!$B$1</c:f>
          <c:strCache>
            <c:ptCount val="1"/>
            <c:pt idx="0">
              <c:v>Precision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'Precision 1'!$A$3:$A$25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'Precision 1'!$F$3:$F$25</c:f>
              <c:numCache>
                <c:formatCode>0.00</c:formatCode>
                <c:ptCount val="23"/>
                <c:pt idx="0">
                  <c:v>0</c:v>
                </c:pt>
                <c:pt idx="1">
                  <c:v>0</c:v>
                </c:pt>
                <c:pt idx="2">
                  <c:v>0</c:v>
                </c:pt>
                <c:pt idx="3">
                  <c:v>0</c:v>
                </c:pt>
                <c:pt idx="4">
                  <c:v>66.666666666666671</c:v>
                </c:pt>
                <c:pt idx="5">
                  <c:v>0</c:v>
                </c:pt>
                <c:pt idx="6">
                  <c:v>0</c:v>
                </c:pt>
                <c:pt idx="7">
                  <c:v>0</c:v>
                </c:pt>
                <c:pt idx="8">
                  <c:v>66.666666666666671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6D86-46D2-B5C0-FC0AAD272956}"/>
            </c:ext>
          </c:extLst>
        </c:ser>
        <c:ser>
          <c:idx val="1"/>
          <c:order val="1"/>
          <c:spPr>
            <a:ln w="19050" cap="rnd">
              <a:solidFill>
                <a:schemeClr val="accent3"/>
              </a:solidFill>
              <a:round/>
            </a:ln>
            <a:effectLst/>
          </c:spPr>
          <c:marker>
            <c:symbol val="none"/>
          </c:marker>
          <c:dLbls>
            <c:dLbl>
              <c:idx val="0"/>
              <c:layout>
                <c:manualLayout>
                  <c:x val="3.2193156686881996E-2"/>
                  <c:y val="-2.5300442757748259E-2"/>
                </c:manualLayout>
              </c:layout>
              <c:tx>
                <c:strRef>
                  <c:f>'Precision 1'!$P$27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{01C25C6B-C257-46F3-964E-4A5F23754B9A}</c15:txfldGUID>
                      <c15:f>'Precision 1'!$P$27</c15:f>
                      <c15:dlblFieldTableCache>
                        <c:ptCount val="1"/>
                        <c:pt idx="0">
                          <c:v>Mean</c:v>
                        </c:pt>
                      </c15:dlblFieldTableCache>
                    </c15:dlblFTEntry>
                  </c15:dlblFieldTable>
                  <c15:showDataLabelsRange val="0"/>
                </c:ext>
                <c:ext xmlns:c16="http://schemas.microsoft.com/office/drawing/2014/chart" uri="{C3380CC4-5D6E-409C-BE32-E72D297353CC}">
                  <c16:uniqueId val="{00000001-6D86-46D2-B5C0-FC0AAD2729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1'!$A$3:$A$25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'Precision 1'!$G$3:$G$25</c:f>
              <c:numCache>
                <c:formatCode>0.00</c:formatCode>
                <c:ptCount val="23"/>
                <c:pt idx="0">
                  <c:v>5.7971014492753623</c:v>
                </c:pt>
                <c:pt idx="1">
                  <c:v>5.7971014492753623</c:v>
                </c:pt>
                <c:pt idx="2">
                  <c:v>5.7971014492753623</c:v>
                </c:pt>
                <c:pt idx="3">
                  <c:v>5.7971014492753623</c:v>
                </c:pt>
                <c:pt idx="4">
                  <c:v>5.7971014492753623</c:v>
                </c:pt>
                <c:pt idx="5">
                  <c:v>5.7971014492753623</c:v>
                </c:pt>
                <c:pt idx="6">
                  <c:v>5.7971014492753623</c:v>
                </c:pt>
                <c:pt idx="7">
                  <c:v>5.7971014492753623</c:v>
                </c:pt>
                <c:pt idx="8">
                  <c:v>5.7971014492753623</c:v>
                </c:pt>
                <c:pt idx="9">
                  <c:v>5.7971014492753623</c:v>
                </c:pt>
                <c:pt idx="10">
                  <c:v>5.7971014492753623</c:v>
                </c:pt>
                <c:pt idx="11">
                  <c:v>5.7971014492753623</c:v>
                </c:pt>
                <c:pt idx="12">
                  <c:v>5.7971014492753623</c:v>
                </c:pt>
                <c:pt idx="13">
                  <c:v>5.7971014492753623</c:v>
                </c:pt>
                <c:pt idx="14">
                  <c:v>5.7971014492753623</c:v>
                </c:pt>
                <c:pt idx="15">
                  <c:v>5.7971014492753623</c:v>
                </c:pt>
                <c:pt idx="16">
                  <c:v>5.7971014492753623</c:v>
                </c:pt>
                <c:pt idx="17">
                  <c:v>5.7971014492753623</c:v>
                </c:pt>
                <c:pt idx="18">
                  <c:v>5.7971014492753623</c:v>
                </c:pt>
                <c:pt idx="19">
                  <c:v>5.7971014492753623</c:v>
                </c:pt>
                <c:pt idx="20">
                  <c:v>5.7971014492753623</c:v>
                </c:pt>
                <c:pt idx="21">
                  <c:v>5.7971014492753623</c:v>
                </c:pt>
                <c:pt idx="22">
                  <c:v>5.7971014492753623</c:v>
                </c:pt>
              </c:numCache>
            </c:numRef>
          </c:val>
          <c:smooth val="0"/>
          <c:extLst>
            <c:ext xmlns:c16="http://schemas.microsoft.com/office/drawing/2014/chart" uri="{C3380CC4-5D6E-409C-BE32-E72D297353CC}">
              <c16:uniqueId val="{00000002-6D86-46D2-B5C0-FC0AAD272956}"/>
            </c:ext>
          </c:extLst>
        </c:ser>
        <c:ser>
          <c:idx val="2"/>
          <c:order val="2"/>
          <c:spPr>
            <a:ln w="19050" cap="rnd">
              <a:solidFill>
                <a:schemeClr val="accent4"/>
              </a:solidFill>
              <a:round/>
            </a:ln>
            <a:effectLst/>
          </c:spPr>
          <c:marker>
            <c:symbol val="none"/>
          </c:marker>
          <c:dLbls>
            <c:dLbl>
              <c:idx val="0"/>
              <c:layout>
                <c:manualLayout>
                  <c:x val="-3.5770174096535533E-3"/>
                  <c:y val="-2.2770398481973434E-2"/>
                </c:manualLayout>
              </c:layout>
              <c:tx>
                <c:strRef>
                  <c:f>'Precision 1'!$P$29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{5F0AE0E7-7147-4F91-8FD2-6316552B65A9}</c15:txfldGUID>
                      <c15:f>'Precision 1'!$P$29</c15:f>
                      <c15:dlblFieldTableCache>
                        <c:ptCount val="1"/>
                        <c:pt idx="0">
                          <c:v>UWL</c:v>
                        </c:pt>
                      </c15:dlblFieldTableCache>
                    </c15:dlblFTEntry>
                  </c15:dlblFieldTable>
                  <c15:showDataLabelsRange val="0"/>
                </c:ext>
                <c:ext xmlns:c16="http://schemas.microsoft.com/office/drawing/2014/chart" uri="{C3380CC4-5D6E-409C-BE32-E72D297353CC}">
                  <c16:uniqueId val="{00000003-6D86-46D2-B5C0-FC0AAD2729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1'!$A$3:$A$25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'Precision 1'!$H$3:$H$25</c:f>
              <c:numCache>
                <c:formatCode>0.00</c:formatCode>
                <c:ptCount val="23"/>
                <c:pt idx="0">
                  <c:v>43.366612744393393</c:v>
                </c:pt>
                <c:pt idx="1">
                  <c:v>43.366612744393393</c:v>
                </c:pt>
                <c:pt idx="2">
                  <c:v>43.366612744393393</c:v>
                </c:pt>
                <c:pt idx="3">
                  <c:v>43.366612744393393</c:v>
                </c:pt>
                <c:pt idx="4">
                  <c:v>43.366612744393393</c:v>
                </c:pt>
                <c:pt idx="5">
                  <c:v>43.366612744393393</c:v>
                </c:pt>
                <c:pt idx="6">
                  <c:v>43.366612744393393</c:v>
                </c:pt>
                <c:pt idx="7">
                  <c:v>43.366612744393393</c:v>
                </c:pt>
                <c:pt idx="8">
                  <c:v>43.366612744393393</c:v>
                </c:pt>
                <c:pt idx="9">
                  <c:v>43.366612744393393</c:v>
                </c:pt>
                <c:pt idx="10">
                  <c:v>43.366612744393393</c:v>
                </c:pt>
                <c:pt idx="11">
                  <c:v>43.366612744393393</c:v>
                </c:pt>
                <c:pt idx="12">
                  <c:v>43.366612744393393</c:v>
                </c:pt>
                <c:pt idx="13">
                  <c:v>43.366612744393393</c:v>
                </c:pt>
                <c:pt idx="14">
                  <c:v>43.366612744393393</c:v>
                </c:pt>
                <c:pt idx="15">
                  <c:v>43.366612744393393</c:v>
                </c:pt>
                <c:pt idx="16">
                  <c:v>43.366612744393393</c:v>
                </c:pt>
                <c:pt idx="17">
                  <c:v>43.366612744393393</c:v>
                </c:pt>
                <c:pt idx="18">
                  <c:v>43.366612744393393</c:v>
                </c:pt>
                <c:pt idx="19">
                  <c:v>43.366612744393393</c:v>
                </c:pt>
                <c:pt idx="20">
                  <c:v>43.366612744393393</c:v>
                </c:pt>
                <c:pt idx="21">
                  <c:v>43.366612744393393</c:v>
                </c:pt>
                <c:pt idx="22">
                  <c:v>43.366612744393393</c:v>
                </c:pt>
              </c:numCache>
            </c:numRef>
          </c:val>
          <c:smooth val="0"/>
          <c:extLst>
            <c:ext xmlns:c16="http://schemas.microsoft.com/office/drawing/2014/chart" uri="{C3380CC4-5D6E-409C-BE32-E72D297353CC}">
              <c16:uniqueId val="{00000004-6D86-46D2-B5C0-FC0AAD272956}"/>
            </c:ext>
          </c:extLst>
        </c:ser>
        <c:ser>
          <c:idx val="3"/>
          <c:order val="3"/>
          <c:spPr>
            <a:ln w="19050" cap="rnd">
              <a:solidFill>
                <a:schemeClr val="accent5"/>
              </a:solidFill>
              <a:round/>
            </a:ln>
            <a:effectLst/>
          </c:spPr>
          <c:marker>
            <c:symbol val="none"/>
          </c:marker>
          <c:dLbls>
            <c:dLbl>
              <c:idx val="0"/>
              <c:layout>
                <c:manualLayout>
                  <c:x val="1.2519560933787437E-2"/>
                  <c:y val="1.7710309930423784E-2"/>
                </c:manualLayout>
              </c:layout>
              <c:tx>
                <c:strRef>
                  <c:f>'Precision 1'!$P$30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{3A3D0F18-627D-45B1-9BAD-420D97EB70E2}</c15:txfldGUID>
                      <c15:f>'Precision 1'!$P$30</c15:f>
                      <c15:dlblFieldTableCache>
                        <c:ptCount val="1"/>
                        <c:pt idx="0">
                          <c:v>LWL</c:v>
                        </c:pt>
                      </c15:dlblFieldTableCache>
                    </c15:dlblFTEntry>
                  </c15:dlblFieldTable>
                  <c15:showDataLabelsRange val="0"/>
                </c:ext>
                <c:ext xmlns:c16="http://schemas.microsoft.com/office/drawing/2014/chart" uri="{C3380CC4-5D6E-409C-BE32-E72D297353CC}">
                  <c16:uniqueId val="{00000005-6D86-46D2-B5C0-FC0AAD2729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1'!$A$3:$A$25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'Precision 1'!$I$3:$I$25</c:f>
              <c:numCache>
                <c:formatCode>0.00</c:formatCode>
                <c:ptCount val="23"/>
                <c:pt idx="0">
                  <c:v>-31.77240984584267</c:v>
                </c:pt>
                <c:pt idx="1">
                  <c:v>-31.77240984584267</c:v>
                </c:pt>
                <c:pt idx="2">
                  <c:v>-31.77240984584267</c:v>
                </c:pt>
                <c:pt idx="3">
                  <c:v>-31.77240984584267</c:v>
                </c:pt>
                <c:pt idx="4">
                  <c:v>-31.77240984584267</c:v>
                </c:pt>
                <c:pt idx="5">
                  <c:v>-31.77240984584267</c:v>
                </c:pt>
                <c:pt idx="6">
                  <c:v>-31.77240984584267</c:v>
                </c:pt>
                <c:pt idx="7">
                  <c:v>-31.77240984584267</c:v>
                </c:pt>
                <c:pt idx="8">
                  <c:v>-31.77240984584267</c:v>
                </c:pt>
                <c:pt idx="9">
                  <c:v>-31.77240984584267</c:v>
                </c:pt>
                <c:pt idx="10">
                  <c:v>-31.77240984584267</c:v>
                </c:pt>
                <c:pt idx="11">
                  <c:v>-31.77240984584267</c:v>
                </c:pt>
                <c:pt idx="12">
                  <c:v>-31.77240984584267</c:v>
                </c:pt>
                <c:pt idx="13">
                  <c:v>-31.77240984584267</c:v>
                </c:pt>
                <c:pt idx="14">
                  <c:v>-31.77240984584267</c:v>
                </c:pt>
                <c:pt idx="15">
                  <c:v>-31.77240984584267</c:v>
                </c:pt>
                <c:pt idx="16">
                  <c:v>-31.77240984584267</c:v>
                </c:pt>
                <c:pt idx="17">
                  <c:v>-31.77240984584267</c:v>
                </c:pt>
                <c:pt idx="18">
                  <c:v>-31.77240984584267</c:v>
                </c:pt>
                <c:pt idx="19">
                  <c:v>-31.77240984584267</c:v>
                </c:pt>
                <c:pt idx="20">
                  <c:v>-31.77240984584267</c:v>
                </c:pt>
                <c:pt idx="21">
                  <c:v>-31.77240984584267</c:v>
                </c:pt>
                <c:pt idx="22">
                  <c:v>-31.77240984584267</c:v>
                </c:pt>
              </c:numCache>
            </c:numRef>
          </c:val>
          <c:smooth val="0"/>
          <c:extLst>
            <c:ext xmlns:c16="http://schemas.microsoft.com/office/drawing/2014/chart" uri="{C3380CC4-5D6E-409C-BE32-E72D297353CC}">
              <c16:uniqueId val="{00000006-6D86-46D2-B5C0-FC0AAD272956}"/>
            </c:ext>
          </c:extLst>
        </c:ser>
        <c:ser>
          <c:idx val="4"/>
          <c:order val="4"/>
          <c:spPr>
            <a:ln w="19050" cap="rnd">
              <a:solidFill>
                <a:schemeClr val="accent6"/>
              </a:solidFill>
              <a:round/>
            </a:ln>
            <a:effectLst/>
          </c:spPr>
          <c:marker>
            <c:symbol val="none"/>
          </c:marker>
          <c:dLbls>
            <c:dLbl>
              <c:idx val="0"/>
              <c:layout>
                <c:manualLayout>
                  <c:x val="0"/>
                  <c:y val="-2.2770398481973434E-2"/>
                </c:manualLayout>
              </c:layout>
              <c:tx>
                <c:strRef>
                  <c:f>'Precision 1'!$P$31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{D4277872-557B-4E74-94AC-A9993FFCE686}</c15:txfldGUID>
                      <c15:f>'Precision 1'!$P$31</c15:f>
                      <c15:dlblFieldTableCache>
                        <c:ptCount val="1"/>
                        <c:pt idx="0">
                          <c:v>UCL</c:v>
                        </c:pt>
                      </c15:dlblFieldTableCache>
                    </c15:dlblFTEntry>
                  </c15:dlblFieldTable>
                  <c15:showDataLabelsRange val="0"/>
                </c:ext>
                <c:ext xmlns:c16="http://schemas.microsoft.com/office/drawing/2014/chart" uri="{C3380CC4-5D6E-409C-BE32-E72D297353CC}">
                  <c16:uniqueId val="{00000007-6D86-46D2-B5C0-FC0AAD2729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1'!$A$3:$A$25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'Precision 1'!$J$3:$J$25</c:f>
              <c:numCache>
                <c:formatCode>0.00</c:formatCode>
                <c:ptCount val="23"/>
                <c:pt idx="0">
                  <c:v>62.15136839195241</c:v>
                </c:pt>
                <c:pt idx="1">
                  <c:v>62.15136839195241</c:v>
                </c:pt>
                <c:pt idx="2">
                  <c:v>62.15136839195241</c:v>
                </c:pt>
                <c:pt idx="3">
                  <c:v>62.15136839195241</c:v>
                </c:pt>
                <c:pt idx="4">
                  <c:v>62.15136839195241</c:v>
                </c:pt>
                <c:pt idx="5">
                  <c:v>62.15136839195241</c:v>
                </c:pt>
                <c:pt idx="6">
                  <c:v>62.15136839195241</c:v>
                </c:pt>
                <c:pt idx="7">
                  <c:v>62.15136839195241</c:v>
                </c:pt>
                <c:pt idx="8">
                  <c:v>62.15136839195241</c:v>
                </c:pt>
                <c:pt idx="9">
                  <c:v>62.15136839195241</c:v>
                </c:pt>
                <c:pt idx="10">
                  <c:v>62.15136839195241</c:v>
                </c:pt>
                <c:pt idx="11">
                  <c:v>62.15136839195241</c:v>
                </c:pt>
                <c:pt idx="12">
                  <c:v>62.15136839195241</c:v>
                </c:pt>
                <c:pt idx="13">
                  <c:v>62.15136839195241</c:v>
                </c:pt>
                <c:pt idx="14">
                  <c:v>62.15136839195241</c:v>
                </c:pt>
                <c:pt idx="15">
                  <c:v>62.15136839195241</c:v>
                </c:pt>
                <c:pt idx="16">
                  <c:v>62.15136839195241</c:v>
                </c:pt>
                <c:pt idx="17">
                  <c:v>62.15136839195241</c:v>
                </c:pt>
                <c:pt idx="18">
                  <c:v>62.15136839195241</c:v>
                </c:pt>
                <c:pt idx="19">
                  <c:v>62.15136839195241</c:v>
                </c:pt>
                <c:pt idx="20">
                  <c:v>62.15136839195241</c:v>
                </c:pt>
                <c:pt idx="21">
                  <c:v>62.15136839195241</c:v>
                </c:pt>
                <c:pt idx="22">
                  <c:v>62.15136839195241</c:v>
                </c:pt>
              </c:numCache>
            </c:numRef>
          </c:val>
          <c:smooth val="0"/>
          <c:extLst>
            <c:ext xmlns:c16="http://schemas.microsoft.com/office/drawing/2014/chart" uri="{C3380CC4-5D6E-409C-BE32-E72D297353CC}">
              <c16:uniqueId val="{00000008-6D86-46D2-B5C0-FC0AAD272956}"/>
            </c:ext>
          </c:extLst>
        </c:ser>
        <c:ser>
          <c:idx val="5"/>
          <c:order val="5"/>
          <c:spPr>
            <a:ln w="19050" cap="rnd">
              <a:solidFill>
                <a:schemeClr val="tx2"/>
              </a:solidFill>
              <a:round/>
            </a:ln>
            <a:effectLst/>
          </c:spPr>
          <c:marker>
            <c:symbol val="none"/>
          </c:marker>
          <c:dLbls>
            <c:dLbl>
              <c:idx val="0"/>
              <c:layout>
                <c:manualLayout>
                  <c:x val="7.1540348193071066E-3"/>
                  <c:y val="1.5180265654648957E-2"/>
                </c:manualLayout>
              </c:layout>
              <c:tx>
                <c:strRef>
                  <c:f>'Precision 1'!$P$32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{886B81BB-5821-49AA-9D71-1754C867E01E}</c15:txfldGUID>
                      <c15:f>'Precision 1'!$P$32</c15:f>
                      <c15:dlblFieldTableCache>
                        <c:ptCount val="1"/>
                        <c:pt idx="0">
                          <c:v>LCL</c:v>
                        </c:pt>
                      </c15:dlblFieldTableCache>
                    </c15:dlblFTEntry>
                  </c15:dlblFieldTable>
                  <c15:showDataLabelsRange val="0"/>
                </c:ext>
                <c:ext xmlns:c16="http://schemas.microsoft.com/office/drawing/2014/chart" uri="{C3380CC4-5D6E-409C-BE32-E72D297353CC}">
                  <c16:uniqueId val="{00000009-6D86-46D2-B5C0-FC0AAD2729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1'!$A$3:$A$25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'Precision 1'!$K$3:$K$25</c:f>
              <c:numCache>
                <c:formatCode>0.00</c:formatCode>
                <c:ptCount val="23"/>
                <c:pt idx="0">
                  <c:v>-50.557165493401691</c:v>
                </c:pt>
                <c:pt idx="1">
                  <c:v>-50.557165493401691</c:v>
                </c:pt>
                <c:pt idx="2">
                  <c:v>-50.557165493401691</c:v>
                </c:pt>
                <c:pt idx="3">
                  <c:v>-50.557165493401691</c:v>
                </c:pt>
                <c:pt idx="4">
                  <c:v>-50.557165493401691</c:v>
                </c:pt>
                <c:pt idx="5">
                  <c:v>-50.557165493401691</c:v>
                </c:pt>
                <c:pt idx="6">
                  <c:v>-50.557165493401691</c:v>
                </c:pt>
                <c:pt idx="7">
                  <c:v>-50.557165493401691</c:v>
                </c:pt>
                <c:pt idx="8">
                  <c:v>-50.557165493401691</c:v>
                </c:pt>
                <c:pt idx="9">
                  <c:v>-50.557165493401691</c:v>
                </c:pt>
                <c:pt idx="10">
                  <c:v>-50.557165493401691</c:v>
                </c:pt>
                <c:pt idx="11">
                  <c:v>-50.557165493401691</c:v>
                </c:pt>
                <c:pt idx="12">
                  <c:v>-50.557165493401691</c:v>
                </c:pt>
                <c:pt idx="13">
                  <c:v>-50.557165493401691</c:v>
                </c:pt>
                <c:pt idx="14">
                  <c:v>-50.557165493401691</c:v>
                </c:pt>
                <c:pt idx="15">
                  <c:v>-50.557165493401691</c:v>
                </c:pt>
                <c:pt idx="16">
                  <c:v>-50.557165493401691</c:v>
                </c:pt>
                <c:pt idx="17">
                  <c:v>-50.557165493401691</c:v>
                </c:pt>
                <c:pt idx="18">
                  <c:v>-50.557165493401691</c:v>
                </c:pt>
                <c:pt idx="19">
                  <c:v>-50.557165493401691</c:v>
                </c:pt>
                <c:pt idx="20">
                  <c:v>-50.557165493401691</c:v>
                </c:pt>
                <c:pt idx="21">
                  <c:v>-50.557165493401691</c:v>
                </c:pt>
                <c:pt idx="22">
                  <c:v>-50.557165493401691</c:v>
                </c:pt>
              </c:numCache>
            </c:numRef>
          </c:val>
          <c:smooth val="0"/>
          <c:extLst>
            <c:ext xmlns:c16="http://schemas.microsoft.com/office/drawing/2014/chart" uri="{C3380CC4-5D6E-409C-BE32-E72D297353CC}">
              <c16:uniqueId val="{0000000A-6D86-46D2-B5C0-FC0AAD272956}"/>
            </c:ext>
          </c:extLst>
        </c:ser>
        <c:dLbls>
          <c:showLegendKey val="0"/>
          <c:showVal val="0"/>
          <c:showCatName val="0"/>
          <c:showSerName val="0"/>
          <c:showPercent val="0"/>
          <c:showBubbleSize val="0"/>
        </c:dLbls>
        <c:marker val="1"/>
        <c:smooth val="0"/>
        <c:axId val="802530384"/>
        <c:axId val="1"/>
      </c:lineChart>
      <c:dateAx>
        <c:axId val="802530384"/>
        <c:scaling>
          <c:orientation val="minMax"/>
        </c:scaling>
        <c:delete val="0"/>
        <c:axPos val="b"/>
        <c:title>
          <c:tx>
            <c:strRef>
              <c:f>'Precision 1'!$A$2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'Precision 1'!$F$2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53038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'Precision 2'!$B$1</c:f>
          <c:strCache>
            <c:ptCount val="1"/>
            <c:pt idx="0">
              <c:v> Precision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'Precision 2'!$A$3:$A$25</c:f>
              <c:numCache>
                <c:formatCode>[$-409]d\-mmm\-yy;@</c:formatCode>
                <c:ptCount val="23"/>
              </c:numCache>
            </c:numRef>
          </c:cat>
          <c:val>
            <c:numRef>
              <c:f>'Precision 2'!$F$3:$F$25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C98B-4784-BE1A-216C13AA4A07}"/>
            </c:ext>
          </c:extLst>
        </c:ser>
        <c:ser>
          <c:idx val="1"/>
          <c:order val="1"/>
          <c:spPr>
            <a:ln w="15875" cap="rnd">
              <a:solidFill>
                <a:schemeClr val="accent3">
                  <a:lumMod val="60000"/>
                  <a:lumOff val="40000"/>
                </a:schemeClr>
              </a:solidFill>
              <a:round/>
            </a:ln>
            <a:effectLst/>
          </c:spPr>
          <c:marker>
            <c:symbol val="none"/>
          </c:marker>
          <c:dLbls>
            <c:dLbl>
              <c:idx val="0"/>
              <c:layout>
                <c:manualLayout>
                  <c:x val="-1.6326530612244899E-2"/>
                  <c:y val="-3.3731553056921992E-2"/>
                </c:manualLayout>
              </c:layout>
              <c:tx>
                <c:strRef>
                  <c:f>'Precision 2'!$P$27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{E6D8BDCD-CC12-4C96-8054-D0AEC10E478E}</c15:txfldGUID>
                      <c15:f>'Precision 2'!$P$27</c15:f>
                      <c15:dlblFieldTableCache>
                        <c:ptCount val="1"/>
                        <c:pt idx="0">
                          <c:v>Mean</c:v>
                        </c:pt>
                      </c15:dlblFieldTableCache>
                    </c15:dlblFTEntry>
                  </c15:dlblFieldTable>
                  <c15:showDataLabelsRange val="0"/>
                </c:ext>
                <c:ext xmlns:c16="http://schemas.microsoft.com/office/drawing/2014/chart" uri="{C3380CC4-5D6E-409C-BE32-E72D297353CC}">
                  <c16:uniqueId val="{00000001-C98B-4784-BE1A-216C13AA4A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2'!$A$3:$A$25</c:f>
              <c:numCache>
                <c:formatCode>[$-409]d\-mmm\-yy;@</c:formatCode>
                <c:ptCount val="23"/>
              </c:numCache>
            </c:numRef>
          </c:cat>
          <c:val>
            <c:numRef>
              <c:f>'Precision 2'!$G$3:$G$25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C98B-4784-BE1A-216C13AA4A07}"/>
            </c:ext>
          </c:extLst>
        </c:ser>
        <c:ser>
          <c:idx val="2"/>
          <c:order val="2"/>
          <c:spPr>
            <a:ln w="15875" cap="rnd">
              <a:solidFill>
                <a:schemeClr val="accent4">
                  <a:lumMod val="60000"/>
                  <a:lumOff val="40000"/>
                </a:schemeClr>
              </a:solidFill>
              <a:round/>
            </a:ln>
            <a:effectLst/>
          </c:spPr>
          <c:marker>
            <c:symbol val="none"/>
          </c:marker>
          <c:dLbls>
            <c:dLbl>
              <c:idx val="0"/>
              <c:layout>
                <c:manualLayout>
                  <c:x val="-2.3323615160349875E-2"/>
                  <c:y val="-3.0920590302178495E-2"/>
                </c:manualLayout>
              </c:layout>
              <c:tx>
                <c:strRef>
                  <c:f>'Precision 2'!$P$29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{2680554F-770F-4CF4-9269-36EAFC23956D}</c15:txfldGUID>
                      <c15:f>'Precision 2'!$P$29</c15:f>
                      <c15:dlblFieldTableCache>
                        <c:ptCount val="1"/>
                        <c:pt idx="0">
                          <c:v>UWL</c:v>
                        </c:pt>
                      </c15:dlblFieldTableCache>
                    </c15:dlblFTEntry>
                  </c15:dlblFieldTable>
                  <c15:showDataLabelsRange val="0"/>
                </c:ext>
                <c:ext xmlns:c16="http://schemas.microsoft.com/office/drawing/2014/chart" uri="{C3380CC4-5D6E-409C-BE32-E72D297353CC}">
                  <c16:uniqueId val="{00000003-C98B-4784-BE1A-216C13AA4A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2'!$A$3:$A$25</c:f>
              <c:numCache>
                <c:formatCode>[$-409]d\-mmm\-yy;@</c:formatCode>
                <c:ptCount val="23"/>
              </c:numCache>
            </c:numRef>
          </c:cat>
          <c:val>
            <c:numRef>
              <c:f>'Precision 2'!$H$3:$H$25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4-C98B-4784-BE1A-216C13AA4A07}"/>
            </c:ext>
          </c:extLst>
        </c:ser>
        <c:ser>
          <c:idx val="3"/>
          <c:order val="3"/>
          <c:spPr>
            <a:ln w="15875" cap="rnd">
              <a:solidFill>
                <a:schemeClr val="accent5">
                  <a:lumMod val="60000"/>
                  <a:lumOff val="40000"/>
                </a:schemeClr>
              </a:solidFill>
              <a:round/>
            </a:ln>
            <a:effectLst/>
          </c:spPr>
          <c:marker>
            <c:symbol val="none"/>
          </c:marker>
          <c:dLbls>
            <c:dLbl>
              <c:idx val="0"/>
              <c:layout>
                <c:manualLayout>
                  <c:x val="-1.3994169096209933E-2"/>
                  <c:y val="-2.5298664792691498E-2"/>
                </c:manualLayout>
              </c:layout>
              <c:tx>
                <c:strRef>
                  <c:f>'Precision 2'!$P$30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{EBAE9FCC-3032-4624-A642-2178BCCF5101}</c15:txfldGUID>
                      <c15:f>'Precision 2'!$P$30</c15:f>
                      <c15:dlblFieldTableCache>
                        <c:ptCount val="1"/>
                        <c:pt idx="0">
                          <c:v>LWL</c:v>
                        </c:pt>
                      </c15:dlblFieldTableCache>
                    </c15:dlblFTEntry>
                  </c15:dlblFieldTable>
                  <c15:showDataLabelsRange val="0"/>
                </c:ext>
                <c:ext xmlns:c16="http://schemas.microsoft.com/office/drawing/2014/chart" uri="{C3380CC4-5D6E-409C-BE32-E72D297353CC}">
                  <c16:uniqueId val="{00000005-C98B-4784-BE1A-216C13AA4A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2'!$A$3:$A$25</c:f>
              <c:numCache>
                <c:formatCode>[$-409]d\-mmm\-yy;@</c:formatCode>
                <c:ptCount val="23"/>
              </c:numCache>
            </c:numRef>
          </c:cat>
          <c:val>
            <c:numRef>
              <c:f>'Precision 2'!$I$3:$I$25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C98B-4784-BE1A-216C13AA4A07}"/>
            </c:ext>
          </c:extLst>
        </c:ser>
        <c:ser>
          <c:idx val="4"/>
          <c:order val="4"/>
          <c:spPr>
            <a:ln w="15875" cap="rnd">
              <a:solidFill>
                <a:schemeClr val="accent6">
                  <a:lumMod val="60000"/>
                  <a:lumOff val="40000"/>
                </a:schemeClr>
              </a:solidFill>
              <a:round/>
            </a:ln>
            <a:effectLst/>
          </c:spPr>
          <c:marker>
            <c:symbol val="none"/>
          </c:marker>
          <c:dLbls>
            <c:dLbl>
              <c:idx val="0"/>
              <c:layout>
                <c:manualLayout>
                  <c:x val="-1.8658892128279904E-2"/>
                  <c:y val="-3.0920590302178523E-2"/>
                </c:manualLayout>
              </c:layout>
              <c:tx>
                <c:strRef>
                  <c:f>'Precision 2'!$P$31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{12B5DCEC-161D-47CA-BB9F-61A54E4A7357}</c15:txfldGUID>
                      <c15:f>'Precision 2'!$P$31</c15:f>
                      <c15:dlblFieldTableCache>
                        <c:ptCount val="1"/>
                        <c:pt idx="0">
                          <c:v>UCL</c:v>
                        </c:pt>
                      </c15:dlblFieldTableCache>
                    </c15:dlblFTEntry>
                  </c15:dlblFieldTable>
                  <c15:showDataLabelsRange val="0"/>
                </c:ext>
                <c:ext xmlns:c16="http://schemas.microsoft.com/office/drawing/2014/chart" uri="{C3380CC4-5D6E-409C-BE32-E72D297353CC}">
                  <c16:uniqueId val="{00000007-C98B-4784-BE1A-216C13AA4A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2'!$A$3:$A$25</c:f>
              <c:numCache>
                <c:formatCode>[$-409]d\-mmm\-yy;@</c:formatCode>
                <c:ptCount val="23"/>
              </c:numCache>
            </c:numRef>
          </c:cat>
          <c:val>
            <c:numRef>
              <c:f>'Precision 2'!$J$3:$J$25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C98B-4784-BE1A-216C13AA4A07}"/>
            </c:ext>
          </c:extLst>
        </c:ser>
        <c:ser>
          <c:idx val="5"/>
          <c:order val="5"/>
          <c:spPr>
            <a:ln w="15875" cap="rnd">
              <a:solidFill>
                <a:schemeClr val="tx2">
                  <a:lumMod val="60000"/>
                  <a:lumOff val="40000"/>
                </a:schemeClr>
              </a:solidFill>
              <a:round/>
            </a:ln>
            <a:effectLst/>
          </c:spPr>
          <c:marker>
            <c:symbol val="none"/>
          </c:marker>
          <c:dLbls>
            <c:dLbl>
              <c:idx val="0"/>
              <c:layout>
                <c:manualLayout>
                  <c:x val="-2.5655976676384841E-2"/>
                  <c:y val="-3.0920590302178599E-2"/>
                </c:manualLayout>
              </c:layout>
              <c:tx>
                <c:strRef>
                  <c:f>'Precision 2'!$P$32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{20AB9376-5D6F-44EF-B233-3394AB0D5E63}</c15:txfldGUID>
                      <c15:f>'Precision 2'!$P$32</c15:f>
                      <c15:dlblFieldTableCache>
                        <c:ptCount val="1"/>
                        <c:pt idx="0">
                          <c:v>LCL</c:v>
                        </c:pt>
                      </c15:dlblFieldTableCache>
                    </c15:dlblFTEntry>
                  </c15:dlblFieldTable>
                  <c15:showDataLabelsRange val="0"/>
                </c:ext>
                <c:ext xmlns:c16="http://schemas.microsoft.com/office/drawing/2014/chart" uri="{C3380CC4-5D6E-409C-BE32-E72D297353CC}">
                  <c16:uniqueId val="{00000009-C98B-4784-BE1A-216C13AA4A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2'!$A$3:$A$25</c:f>
              <c:numCache>
                <c:formatCode>[$-409]d\-mmm\-yy;@</c:formatCode>
                <c:ptCount val="23"/>
              </c:numCache>
            </c:numRef>
          </c:cat>
          <c:val>
            <c:numRef>
              <c:f>'Precision 2'!$K$3:$K$25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C98B-4784-BE1A-216C13AA4A07}"/>
            </c:ext>
          </c:extLst>
        </c:ser>
        <c:dLbls>
          <c:showLegendKey val="0"/>
          <c:showVal val="0"/>
          <c:showCatName val="0"/>
          <c:showSerName val="0"/>
          <c:showPercent val="0"/>
          <c:showBubbleSize val="0"/>
        </c:dLbls>
        <c:marker val="1"/>
        <c:smooth val="0"/>
        <c:axId val="802531464"/>
        <c:axId val="1"/>
      </c:lineChart>
      <c:catAx>
        <c:axId val="802531464"/>
        <c:scaling>
          <c:orientation val="minMax"/>
        </c:scaling>
        <c:delete val="0"/>
        <c:axPos val="b"/>
        <c:title>
          <c:tx>
            <c:strRef>
              <c:f>'Precision 2'!$A$2</c:f>
              <c:strCache>
                <c:ptCount val="1"/>
                <c:pt idx="0">
                  <c:v>Date</c:v>
                </c:pt>
              </c:strCache>
            </c:strRef>
          </c:tx>
          <c:layout>
            <c:manualLayout>
              <c:xMode val="edge"/>
              <c:yMode val="edge"/>
              <c:x val="0.47482125722904833"/>
              <c:y val="0.92914946095907391"/>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'Precision 2'!$F$2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53146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'Precision 3'!$B$1</c:f>
          <c:strCache>
            <c:ptCount val="1"/>
            <c:pt idx="0">
              <c:v>Precision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892231233159085E-2"/>
          <c:y val="0.10440534834623506"/>
          <c:w val="0.88092252195597009"/>
          <c:h val="0.75445926402056884"/>
        </c:manualLayout>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'Precision 3'!$A$3:$A$25</c:f>
              <c:numCache>
                <c:formatCode>[$-409]d\-mmm\-yy;@</c:formatCode>
                <c:ptCount val="23"/>
              </c:numCache>
            </c:numRef>
          </c:cat>
          <c:val>
            <c:numRef>
              <c:f>'Precision 3'!$F$3:$F$25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593-4656-A48B-6284FD2E0795}"/>
            </c:ext>
          </c:extLst>
        </c:ser>
        <c:ser>
          <c:idx val="1"/>
          <c:order val="1"/>
          <c:spPr>
            <a:ln w="15875" cap="rnd">
              <a:solidFill>
                <a:schemeClr val="accent3">
                  <a:lumMod val="60000"/>
                  <a:lumOff val="40000"/>
                </a:schemeClr>
              </a:solidFill>
              <a:round/>
            </a:ln>
            <a:effectLst/>
          </c:spPr>
          <c:marker>
            <c:symbol val="none"/>
          </c:marker>
          <c:dLbls>
            <c:dLbl>
              <c:idx val="0"/>
              <c:layout>
                <c:manualLayout>
                  <c:x val="-1.9966722129783693E-2"/>
                  <c:y val="-2.5334271639690358E-2"/>
                </c:manualLayout>
              </c:layout>
              <c:tx>
                <c:strRef>
                  <c:f>'Precision 3'!$P$27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{07DF11E9-F444-488E-A11F-35D78AF47F6B}</c15:txfldGUID>
                      <c15:f>'Precision 3'!$P$27</c15:f>
                      <c15:dlblFieldTableCache>
                        <c:ptCount val="1"/>
                        <c:pt idx="0">
                          <c:v>Mean</c:v>
                        </c:pt>
                      </c15:dlblFieldTableCache>
                    </c15:dlblFTEntry>
                  </c15:dlblFieldTable>
                  <c15:showDataLabelsRange val="0"/>
                </c:ext>
                <c:ext xmlns:c16="http://schemas.microsoft.com/office/drawing/2014/chart" uri="{C3380CC4-5D6E-409C-BE32-E72D297353CC}">
                  <c16:uniqueId val="{00000001-7593-4656-A48B-6284FD2E0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3'!$A$3:$A$25</c:f>
              <c:numCache>
                <c:formatCode>[$-409]d\-mmm\-yy;@</c:formatCode>
                <c:ptCount val="23"/>
              </c:numCache>
            </c:numRef>
          </c:cat>
          <c:val>
            <c:numRef>
              <c:f>'Precision 3'!$G$3:$G$25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7593-4656-A48B-6284FD2E0795}"/>
            </c:ext>
          </c:extLst>
        </c:ser>
        <c:ser>
          <c:idx val="2"/>
          <c:order val="2"/>
          <c:spPr>
            <a:ln w="15875" cap="rnd">
              <a:solidFill>
                <a:schemeClr val="accent4">
                  <a:lumMod val="60000"/>
                  <a:lumOff val="40000"/>
                </a:schemeClr>
              </a:solidFill>
              <a:round/>
            </a:ln>
            <a:effectLst/>
          </c:spPr>
          <c:marker>
            <c:symbol val="none"/>
          </c:marker>
          <c:dLbls>
            <c:dLbl>
              <c:idx val="0"/>
              <c:layout>
                <c:manualLayout>
                  <c:x val="-2.4403771491957847E-2"/>
                  <c:y val="-2.8149190710767064E-2"/>
                </c:manualLayout>
              </c:layout>
              <c:tx>
                <c:strRef>
                  <c:f>'Precision 3'!$P$29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{AB1432F7-C54B-4139-AC9A-74E8978C7453}</c15:txfldGUID>
                      <c15:f>'Precision 3'!$P$29</c15:f>
                      <c15:dlblFieldTableCache>
                        <c:ptCount val="1"/>
                        <c:pt idx="0">
                          <c:v>UWL</c:v>
                        </c:pt>
                      </c15:dlblFieldTableCache>
                    </c15:dlblFTEntry>
                  </c15:dlblFieldTable>
                  <c15:showDataLabelsRange val="0"/>
                </c:ext>
                <c:ext xmlns:c16="http://schemas.microsoft.com/office/drawing/2014/chart" uri="{C3380CC4-5D6E-409C-BE32-E72D297353CC}">
                  <c16:uniqueId val="{00000003-7593-4656-A48B-6284FD2E0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3'!$A$3:$A$25</c:f>
              <c:numCache>
                <c:formatCode>[$-409]d\-mmm\-yy;@</c:formatCode>
                <c:ptCount val="23"/>
              </c:numCache>
            </c:numRef>
          </c:cat>
          <c:val>
            <c:numRef>
              <c:f>'Precision 3'!$H$3:$H$25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4-7593-4656-A48B-6284FD2E0795}"/>
            </c:ext>
          </c:extLst>
        </c:ser>
        <c:ser>
          <c:idx val="3"/>
          <c:order val="3"/>
          <c:spPr>
            <a:ln w="15875" cap="rnd">
              <a:solidFill>
                <a:schemeClr val="accent5">
                  <a:lumMod val="60000"/>
                  <a:lumOff val="40000"/>
                </a:schemeClr>
              </a:solidFill>
              <a:round/>
            </a:ln>
            <a:effectLst/>
          </c:spPr>
          <c:marker>
            <c:symbol val="none"/>
          </c:marker>
          <c:dLbls>
            <c:dLbl>
              <c:idx val="0"/>
              <c:layout>
                <c:manualLayout>
                  <c:x val="-2.8840820854132001E-2"/>
                  <c:y val="-2.5334271639690462E-2"/>
                </c:manualLayout>
              </c:layout>
              <c:tx>
                <c:strRef>
                  <c:f>'Precision 3'!$P$30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{B0535E35-25B4-454C-A7E1-2550E6776020}</c15:txfldGUID>
                      <c15:f>'Precision 3'!$P$30</c15:f>
                      <c15:dlblFieldTableCache>
                        <c:ptCount val="1"/>
                        <c:pt idx="0">
                          <c:v>LWL</c:v>
                        </c:pt>
                      </c15:dlblFieldTableCache>
                    </c15:dlblFTEntry>
                  </c15:dlblFieldTable>
                  <c15:showDataLabelsRange val="0"/>
                </c:ext>
                <c:ext xmlns:c16="http://schemas.microsoft.com/office/drawing/2014/chart" uri="{C3380CC4-5D6E-409C-BE32-E72D297353CC}">
                  <c16:uniqueId val="{00000005-7593-4656-A48B-6284FD2E0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3'!$A$3:$A$25</c:f>
              <c:numCache>
                <c:formatCode>[$-409]d\-mmm\-yy;@</c:formatCode>
                <c:ptCount val="23"/>
              </c:numCache>
            </c:numRef>
          </c:cat>
          <c:val>
            <c:numRef>
              <c:f>'Precision 3'!$I$3:$I$25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7593-4656-A48B-6284FD2E0795}"/>
            </c:ext>
          </c:extLst>
        </c:ser>
        <c:ser>
          <c:idx val="4"/>
          <c:order val="4"/>
          <c:spPr>
            <a:ln w="15875" cap="rnd">
              <a:solidFill>
                <a:schemeClr val="accent6">
                  <a:lumMod val="60000"/>
                  <a:lumOff val="40000"/>
                </a:schemeClr>
              </a:solidFill>
              <a:round/>
            </a:ln>
            <a:effectLst/>
          </c:spPr>
          <c:marker>
            <c:symbol val="none"/>
          </c:marker>
          <c:dLbls>
            <c:dLbl>
              <c:idx val="0"/>
              <c:layout>
                <c:manualLayout>
                  <c:x val="-2.2185246810870772E-2"/>
                  <c:y val="-2.5334271639690386E-2"/>
                </c:manualLayout>
              </c:layout>
              <c:tx>
                <c:strRef>
                  <c:f>'Precision 3'!$P$31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{13712F08-FA09-4225-B7AF-330C68D84784}</c15:txfldGUID>
                      <c15:f>'Precision 3'!$P$31</c15:f>
                      <c15:dlblFieldTableCache>
                        <c:ptCount val="1"/>
                        <c:pt idx="0">
                          <c:v>UCL</c:v>
                        </c:pt>
                      </c15:dlblFieldTableCache>
                    </c15:dlblFTEntry>
                  </c15:dlblFieldTable>
                  <c15:showDataLabelsRange val="0"/>
                </c:ext>
                <c:ext xmlns:c16="http://schemas.microsoft.com/office/drawing/2014/chart" uri="{C3380CC4-5D6E-409C-BE32-E72D297353CC}">
                  <c16:uniqueId val="{00000007-7593-4656-A48B-6284FD2E0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3'!$A$3:$A$25</c:f>
              <c:numCache>
                <c:formatCode>[$-409]d\-mmm\-yy;@</c:formatCode>
                <c:ptCount val="23"/>
              </c:numCache>
            </c:numRef>
          </c:cat>
          <c:val>
            <c:numRef>
              <c:f>'Precision 3'!$J$3:$J$25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7593-4656-A48B-6284FD2E0795}"/>
            </c:ext>
          </c:extLst>
        </c:ser>
        <c:ser>
          <c:idx val="5"/>
          <c:order val="5"/>
          <c:spPr>
            <a:ln w="15875" cap="rnd">
              <a:solidFill>
                <a:schemeClr val="tx2">
                  <a:lumMod val="60000"/>
                  <a:lumOff val="40000"/>
                </a:schemeClr>
              </a:solidFill>
              <a:round/>
            </a:ln>
            <a:effectLst/>
          </c:spPr>
          <c:marker>
            <c:symbol val="none"/>
          </c:marker>
          <c:dLbls>
            <c:dLbl>
              <c:idx val="0"/>
              <c:layout>
                <c:manualLayout>
                  <c:x val="-2.4403771491957847E-2"/>
                  <c:y val="-2.5334271639690462E-2"/>
                </c:manualLayout>
              </c:layout>
              <c:tx>
                <c:strRef>
                  <c:f>'Precision 3'!$P$32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{C23D16B2-793C-4324-8ADB-F29F5AB87162}</c15:txfldGUID>
                      <c15:f>'Precision 3'!$P$32</c15:f>
                      <c15:dlblFieldTableCache>
                        <c:ptCount val="1"/>
                        <c:pt idx="0">
                          <c:v>LCL</c:v>
                        </c:pt>
                      </c15:dlblFieldTableCache>
                    </c15:dlblFTEntry>
                  </c15:dlblFieldTable>
                  <c15:showDataLabelsRange val="0"/>
                </c:ext>
                <c:ext xmlns:c16="http://schemas.microsoft.com/office/drawing/2014/chart" uri="{C3380CC4-5D6E-409C-BE32-E72D297353CC}">
                  <c16:uniqueId val="{00000009-7593-4656-A48B-6284FD2E0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3'!$A$3:$A$25</c:f>
              <c:numCache>
                <c:formatCode>[$-409]d\-mmm\-yy;@</c:formatCode>
                <c:ptCount val="23"/>
              </c:numCache>
            </c:numRef>
          </c:cat>
          <c:val>
            <c:numRef>
              <c:f>'Precision 3'!$K$3:$K$25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7593-4656-A48B-6284FD2E0795}"/>
            </c:ext>
          </c:extLst>
        </c:ser>
        <c:dLbls>
          <c:showLegendKey val="0"/>
          <c:showVal val="0"/>
          <c:showCatName val="0"/>
          <c:showSerName val="0"/>
          <c:showPercent val="0"/>
          <c:showBubbleSize val="0"/>
        </c:dLbls>
        <c:marker val="1"/>
        <c:smooth val="0"/>
        <c:axId val="799373016"/>
        <c:axId val="1"/>
      </c:lineChart>
      <c:catAx>
        <c:axId val="799373016"/>
        <c:scaling>
          <c:orientation val="minMax"/>
        </c:scaling>
        <c:delete val="0"/>
        <c:axPos val="b"/>
        <c:title>
          <c:tx>
            <c:strRef>
              <c:f>'Precision 3'!$A$2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'Precision 3'!$F$2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7301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'Precision 4'!$B$1</c:f>
          <c:strCache>
            <c:ptCount val="1"/>
            <c:pt idx="0">
              <c:v>Precision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'Precision 4'!$A$3:$A$25</c:f>
              <c:numCache>
                <c:formatCode>[$-409]d\-mmm\-yy;@</c:formatCode>
                <c:ptCount val="23"/>
              </c:numCache>
            </c:numRef>
          </c:cat>
          <c:val>
            <c:numRef>
              <c:f>'Precision 4'!$F$3:$F$25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8B86-4085-83AD-D31D129C55A9}"/>
            </c:ext>
          </c:extLst>
        </c:ser>
        <c:ser>
          <c:idx val="1"/>
          <c:order val="1"/>
          <c:spPr>
            <a:ln w="15875" cap="rnd">
              <a:solidFill>
                <a:schemeClr val="accent3">
                  <a:lumMod val="60000"/>
                  <a:lumOff val="40000"/>
                </a:schemeClr>
              </a:solidFill>
              <a:round/>
            </a:ln>
            <a:effectLst/>
          </c:spPr>
          <c:marker>
            <c:symbol val="none"/>
          </c:marker>
          <c:dLbls>
            <c:dLbl>
              <c:idx val="0"/>
              <c:layout>
                <c:manualLayout>
                  <c:x val="-2.0757650992297441E-2"/>
                  <c:y val="-1.7391304347826087E-2"/>
                </c:manualLayout>
              </c:layout>
              <c:tx>
                <c:strRef>
                  <c:f>'Precision 4'!$P$27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{D151B267-D4FE-4351-A714-4D284939CD01}</c15:txfldGUID>
                      <c15:f>'Precision 4'!$P$27</c15:f>
                      <c15:dlblFieldTableCache>
                        <c:ptCount val="1"/>
                        <c:pt idx="0">
                          <c:v>Mean</c:v>
                        </c:pt>
                      </c15:dlblFieldTableCache>
                    </c15:dlblFTEntry>
                  </c15:dlblFieldTable>
                  <c15:showDataLabelsRange val="0"/>
                </c:ext>
                <c:ext xmlns:c16="http://schemas.microsoft.com/office/drawing/2014/chart" uri="{C3380CC4-5D6E-409C-BE32-E72D297353CC}">
                  <c16:uniqueId val="{00000001-8B86-4085-83AD-D31D129C55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4'!$A$3:$A$25</c:f>
              <c:numCache>
                <c:formatCode>[$-409]d\-mmm\-yy;@</c:formatCode>
                <c:ptCount val="23"/>
              </c:numCache>
            </c:numRef>
          </c:cat>
          <c:val>
            <c:numRef>
              <c:f>'Precision 4'!$G$3:$G$25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8B86-4085-83AD-D31D129C55A9}"/>
            </c:ext>
          </c:extLst>
        </c:ser>
        <c:ser>
          <c:idx val="2"/>
          <c:order val="2"/>
          <c:spPr>
            <a:ln w="15875" cap="rnd">
              <a:solidFill>
                <a:schemeClr val="accent4">
                  <a:lumMod val="60000"/>
                  <a:lumOff val="40000"/>
                </a:schemeClr>
              </a:solidFill>
              <a:round/>
            </a:ln>
            <a:effectLst/>
          </c:spPr>
          <c:marker>
            <c:symbol val="none"/>
          </c:marker>
          <c:dLbls>
            <c:dLbl>
              <c:idx val="0"/>
              <c:layout>
                <c:manualLayout>
                  <c:x val="-3.1136476488446162E-2"/>
                  <c:y val="-1.9875776397515529E-2"/>
                </c:manualLayout>
              </c:layout>
              <c:tx>
                <c:strRef>
                  <c:f>'Precision 4'!$P$29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{C56F9C41-F94B-4109-AD3A-5B402B318247}</c15:txfldGUID>
                      <c15:f>'Precision 4'!$P$29</c15:f>
                      <c15:dlblFieldTableCache>
                        <c:ptCount val="1"/>
                        <c:pt idx="0">
                          <c:v>UWL</c:v>
                        </c:pt>
                      </c15:dlblFieldTableCache>
                    </c15:dlblFTEntry>
                  </c15:dlblFieldTable>
                  <c15:showDataLabelsRange val="0"/>
                </c:ext>
                <c:ext xmlns:c16="http://schemas.microsoft.com/office/drawing/2014/chart" uri="{C3380CC4-5D6E-409C-BE32-E72D297353CC}">
                  <c16:uniqueId val="{00000003-8B86-4085-83AD-D31D129C55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4'!$A$3:$A$25</c:f>
              <c:numCache>
                <c:formatCode>[$-409]d\-mmm\-yy;@</c:formatCode>
                <c:ptCount val="23"/>
              </c:numCache>
            </c:numRef>
          </c:cat>
          <c:val>
            <c:numRef>
              <c:f>'Precision 4'!$H$3:$H$25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4-8B86-4085-83AD-D31D129C55A9}"/>
            </c:ext>
          </c:extLst>
        </c:ser>
        <c:ser>
          <c:idx val="3"/>
          <c:order val="3"/>
          <c:spPr>
            <a:ln w="15875" cap="rnd">
              <a:solidFill>
                <a:schemeClr val="accent5">
                  <a:lumMod val="60000"/>
                  <a:lumOff val="40000"/>
                </a:schemeClr>
              </a:solidFill>
              <a:round/>
            </a:ln>
            <a:effectLst/>
          </c:spPr>
          <c:marker>
            <c:symbol val="none"/>
          </c:marker>
          <c:dLbls>
            <c:dLbl>
              <c:idx val="0"/>
              <c:layout>
                <c:manualLayout>
                  <c:x val="-2.490918119075693E-2"/>
                  <c:y val="-2.732919254658385E-2"/>
                </c:manualLayout>
              </c:layout>
              <c:tx>
                <c:strRef>
                  <c:f>'Precision 4'!$P$30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{8B56729A-E912-408B-8746-EA3F6E482C66}</c15:txfldGUID>
                      <c15:f>'Precision 4'!$P$30</c15:f>
                      <c15:dlblFieldTableCache>
                        <c:ptCount val="1"/>
                        <c:pt idx="0">
                          <c:v>LWL</c:v>
                        </c:pt>
                      </c15:dlblFieldTableCache>
                    </c15:dlblFTEntry>
                  </c15:dlblFieldTable>
                  <c15:showDataLabelsRange val="0"/>
                </c:ext>
                <c:ext xmlns:c16="http://schemas.microsoft.com/office/drawing/2014/chart" uri="{C3380CC4-5D6E-409C-BE32-E72D297353CC}">
                  <c16:uniqueId val="{00000005-8B86-4085-83AD-D31D129C55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4'!$A$3:$A$25</c:f>
              <c:numCache>
                <c:formatCode>[$-409]d\-mmm\-yy;@</c:formatCode>
                <c:ptCount val="23"/>
              </c:numCache>
            </c:numRef>
          </c:cat>
          <c:val>
            <c:numRef>
              <c:f>'Precision 4'!$I$3:$I$25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8B86-4085-83AD-D31D129C55A9}"/>
            </c:ext>
          </c:extLst>
        </c:ser>
        <c:ser>
          <c:idx val="4"/>
          <c:order val="4"/>
          <c:spPr>
            <a:ln w="15875" cap="rnd">
              <a:solidFill>
                <a:schemeClr val="accent6">
                  <a:lumMod val="60000"/>
                  <a:lumOff val="40000"/>
                </a:schemeClr>
              </a:solidFill>
              <a:round/>
            </a:ln>
            <a:effectLst/>
          </c:spPr>
          <c:marker>
            <c:symbol val="none"/>
          </c:marker>
          <c:dLbls>
            <c:dLbl>
              <c:idx val="0"/>
              <c:layout>
                <c:manualLayout>
                  <c:x val="-1.4530355694608227E-2"/>
                  <c:y val="-2.4844720496894408E-2"/>
                </c:manualLayout>
              </c:layout>
              <c:tx>
                <c:strRef>
                  <c:f>'Precision 4'!$P$31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{10566B88-9FC0-447E-BE3B-5289FFD3C788}</c15:txfldGUID>
                      <c15:f>'Precision 4'!$P$31</c15:f>
                      <c15:dlblFieldTableCache>
                        <c:ptCount val="1"/>
                        <c:pt idx="0">
                          <c:v>UCL</c:v>
                        </c:pt>
                      </c15:dlblFieldTableCache>
                    </c15:dlblFTEntry>
                  </c15:dlblFieldTable>
                  <c15:showDataLabelsRange val="0"/>
                </c:ext>
                <c:ext xmlns:c16="http://schemas.microsoft.com/office/drawing/2014/chart" uri="{C3380CC4-5D6E-409C-BE32-E72D297353CC}">
                  <c16:uniqueId val="{00000007-8B86-4085-83AD-D31D129C55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4'!$A$3:$A$25</c:f>
              <c:numCache>
                <c:formatCode>[$-409]d\-mmm\-yy;@</c:formatCode>
                <c:ptCount val="23"/>
              </c:numCache>
            </c:numRef>
          </c:cat>
          <c:val>
            <c:numRef>
              <c:f>'Precision 4'!$J$3:$J$25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8B86-4085-83AD-D31D129C55A9}"/>
            </c:ext>
          </c:extLst>
        </c:ser>
        <c:ser>
          <c:idx val="5"/>
          <c:order val="5"/>
          <c:spPr>
            <a:ln w="15875" cap="rnd">
              <a:solidFill>
                <a:schemeClr val="tx2">
                  <a:lumMod val="60000"/>
                  <a:lumOff val="40000"/>
                </a:schemeClr>
              </a:solidFill>
              <a:round/>
            </a:ln>
            <a:effectLst/>
          </c:spPr>
          <c:marker>
            <c:symbol val="none"/>
          </c:marker>
          <c:dLbls>
            <c:dLbl>
              <c:idx val="0"/>
              <c:layout>
                <c:manualLayout>
                  <c:x val="-2.0757650992297441E-2"/>
                  <c:y val="-2.732919254658385E-2"/>
                </c:manualLayout>
              </c:layout>
              <c:tx>
                <c:strRef>
                  <c:f>'Precision 4'!$P$32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{A51179B4-90A0-4721-AE35-806DDEAEEA90}</c15:txfldGUID>
                      <c15:f>'Precision 4'!$P$32</c15:f>
                      <c15:dlblFieldTableCache>
                        <c:ptCount val="1"/>
                        <c:pt idx="0">
                          <c:v>LCL</c:v>
                        </c:pt>
                      </c15:dlblFieldTableCache>
                    </c15:dlblFTEntry>
                  </c15:dlblFieldTable>
                  <c15:showDataLabelsRange val="0"/>
                </c:ext>
                <c:ext xmlns:c16="http://schemas.microsoft.com/office/drawing/2014/chart" uri="{C3380CC4-5D6E-409C-BE32-E72D297353CC}">
                  <c16:uniqueId val="{00000009-8B86-4085-83AD-D31D129C55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'Precision 4'!$A$3:$A$25</c:f>
              <c:numCache>
                <c:formatCode>[$-409]d\-mmm\-yy;@</c:formatCode>
                <c:ptCount val="23"/>
              </c:numCache>
            </c:numRef>
          </c:cat>
          <c:val>
            <c:numRef>
              <c:f>'Precision 4'!$K$3:$K$25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8B86-4085-83AD-D31D129C55A9}"/>
            </c:ext>
          </c:extLst>
        </c:ser>
        <c:dLbls>
          <c:showLegendKey val="0"/>
          <c:showVal val="0"/>
          <c:showCatName val="0"/>
          <c:showSerName val="0"/>
          <c:showPercent val="0"/>
          <c:showBubbleSize val="0"/>
        </c:dLbls>
        <c:marker val="1"/>
        <c:smooth val="0"/>
        <c:axId val="799380936"/>
        <c:axId val="1"/>
      </c:lineChart>
      <c:catAx>
        <c:axId val="799380936"/>
        <c:scaling>
          <c:orientation val="minMax"/>
        </c:scaling>
        <c:delete val="0"/>
        <c:axPos val="b"/>
        <c:numFmt formatCode="[$-409]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'Precision 4'!$F$2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80936"/>
        <c:crosses val="autoZero"/>
        <c:crossBetween val="between"/>
      </c:valAx>
      <c:spPr>
        <a:noFill/>
        <a:ln w="25400">
          <a:noFill/>
        </a:ln>
      </c:spPr>
    </c:plotArea>
    <c:legend>
      <c:legendPos val="r"/>
      <c:layout>
        <c:manualLayout>
          <c:xMode val="edge"/>
          <c:yMode val="edge"/>
          <c:x val="0.3098161119430623"/>
          <c:y val="0.91013264886006895"/>
          <c:w val="0.37116580519459602"/>
          <c:h val="4.5751633986928164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Influent BOD Precision</a:t>
            </a:r>
            <a:r>
              <a:rPr lang="en-US" baseline="0"/>
              <a:t> Control Chart</a:t>
            </a:r>
            <a:endParaRPr lang="en-US"/>
          </a:p>
        </c:rich>
      </c:tx>
      <c:overlay val="0"/>
      <c:spPr>
        <a:noFill/>
        <a:ln w="25400">
          <a:noFill/>
        </a:ln>
      </c:sp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'Influent BOD Precision'!$A$3:$A$29</c:f>
              <c:numCache>
                <c:formatCode>m/d</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'Influent BOD Precision'!$F$3:$F$29</c:f>
              <c:numCache>
                <c:formatCode>0.00</c:formatCode>
                <c:ptCount val="27"/>
                <c:pt idx="0">
                  <c:v>1.1695906432748537</c:v>
                </c:pt>
                <c:pt idx="1">
                  <c:v>5.2631578947368425</c:v>
                </c:pt>
                <c:pt idx="2">
                  <c:v>0</c:v>
                </c:pt>
                <c:pt idx="3">
                  <c:v>5.882352941176471</c:v>
                </c:pt>
                <c:pt idx="4">
                  <c:v>1.5037593984962405</c:v>
                </c:pt>
                <c:pt idx="5">
                  <c:v>0</c:v>
                </c:pt>
                <c:pt idx="6">
                  <c:v>10.344827586206897</c:v>
                </c:pt>
                <c:pt idx="7">
                  <c:v>3.125</c:v>
                </c:pt>
                <c:pt idx="8">
                  <c:v>1.3986013986013985</c:v>
                </c:pt>
                <c:pt idx="9">
                  <c:v>2.7777777777777777</c:v>
                </c:pt>
                <c:pt idx="10">
                  <c:v>5.4794520547945202</c:v>
                </c:pt>
                <c:pt idx="11">
                  <c:v>2.6315789473684212</c:v>
                </c:pt>
                <c:pt idx="12">
                  <c:v>0</c:v>
                </c:pt>
                <c:pt idx="13">
                  <c:v>1.5503875968992249</c:v>
                </c:pt>
                <c:pt idx="14">
                  <c:v>2.9850746268656718</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3769-4C34-9C26-915A8B1114D8}"/>
            </c:ext>
          </c:extLst>
        </c:ser>
        <c:ser>
          <c:idx val="1"/>
          <c:order val="1"/>
          <c:spPr>
            <a:ln w="19050" cap="rnd">
              <a:solidFill>
                <a:schemeClr val="accent2"/>
              </a:solidFill>
              <a:round/>
            </a:ln>
            <a:effectLst/>
          </c:spPr>
          <c:marker>
            <c:symbol val="none"/>
          </c:marker>
          <c:dLbls>
            <c:dLbl>
              <c:idx val="0"/>
              <c:layout>
                <c:manualLayout>
                  <c:x val="0"/>
                  <c:y val="2.9126207230507229E-2"/>
                </c:manualLayout>
              </c:layout>
              <c:tx>
                <c:strRef>
                  <c:f>'Influent BOD Precision'!$N$27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{154D2209-B03D-4966-88BB-44D90D90FCD7}</c15:txfldGUID>
                      <c15:f>'Influent BOD Precision'!$N$27</c15:f>
                      <c15:dlblFieldTableCache>
                        <c:ptCount val="1"/>
                        <c:pt idx="0">
                          <c:v>Mean</c:v>
                        </c:pt>
                      </c15:dlblFieldTableCache>
                    </c15:dlblFTEntry>
                  </c15:dlblFieldTable>
                  <c15:showDataLabelsRange val="0"/>
                </c:ext>
                <c:ext xmlns:c16="http://schemas.microsoft.com/office/drawing/2014/chart" uri="{C3380CC4-5D6E-409C-BE32-E72D297353CC}">
                  <c16:uniqueId val="{00000001-3769-4C34-9C26-915A8B1114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'Influent BOD Precision'!$A$3:$A$29</c:f>
              <c:numCache>
                <c:formatCode>m/d</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'Influent BOD Precision'!$G$3:$G$29</c:f>
              <c:numCache>
                <c:formatCode>0.00</c:formatCode>
                <c:ptCount val="27"/>
                <c:pt idx="0">
                  <c:v>2.9407707244132215</c:v>
                </c:pt>
                <c:pt idx="1">
                  <c:v>2.9407707244132215</c:v>
                </c:pt>
                <c:pt idx="2">
                  <c:v>2.9407707244132215</c:v>
                </c:pt>
                <c:pt idx="3">
                  <c:v>2.9407707244132215</c:v>
                </c:pt>
                <c:pt idx="4">
                  <c:v>2.9407707244132215</c:v>
                </c:pt>
                <c:pt idx="5">
                  <c:v>2.9407707244132215</c:v>
                </c:pt>
                <c:pt idx="6">
                  <c:v>2.9407707244132215</c:v>
                </c:pt>
                <c:pt idx="7">
                  <c:v>2.9407707244132215</c:v>
                </c:pt>
                <c:pt idx="8">
                  <c:v>2.9407707244132215</c:v>
                </c:pt>
                <c:pt idx="9">
                  <c:v>2.9407707244132215</c:v>
                </c:pt>
                <c:pt idx="10">
                  <c:v>2.9407707244132215</c:v>
                </c:pt>
                <c:pt idx="11">
                  <c:v>2.9407707244132215</c:v>
                </c:pt>
                <c:pt idx="12">
                  <c:v>2.9407707244132215</c:v>
                </c:pt>
                <c:pt idx="13">
                  <c:v>2.9407707244132215</c:v>
                </c:pt>
                <c:pt idx="14">
                  <c:v>2.9407707244132215</c:v>
                </c:pt>
                <c:pt idx="15">
                  <c:v>2.9407707244132215</c:v>
                </c:pt>
                <c:pt idx="16">
                  <c:v>2.9407707244132215</c:v>
                </c:pt>
                <c:pt idx="17">
                  <c:v>2.9407707244132215</c:v>
                </c:pt>
                <c:pt idx="18">
                  <c:v>2.9407707244132215</c:v>
                </c:pt>
                <c:pt idx="19">
                  <c:v>2.9407707244132215</c:v>
                </c:pt>
                <c:pt idx="20">
                  <c:v>2.9407707244132215</c:v>
                </c:pt>
                <c:pt idx="21">
                  <c:v>2.9407707244132215</c:v>
                </c:pt>
                <c:pt idx="22">
                  <c:v>2.9407707244132215</c:v>
                </c:pt>
              </c:numCache>
            </c:numRef>
          </c:val>
          <c:smooth val="0"/>
          <c:extLst>
            <c:ext xmlns:c16="http://schemas.microsoft.com/office/drawing/2014/chart" uri="{C3380CC4-5D6E-409C-BE32-E72D297353CC}">
              <c16:uniqueId val="{00000002-3769-4C34-9C26-915A8B1114D8}"/>
            </c:ext>
          </c:extLst>
        </c:ser>
        <c:ser>
          <c:idx val="2"/>
          <c:order val="2"/>
          <c:spPr>
            <a:ln w="19050" cap="rnd">
              <a:solidFill>
                <a:schemeClr val="accent3"/>
              </a:solidFill>
              <a:round/>
            </a:ln>
            <a:effectLst/>
          </c:spPr>
          <c:marker>
            <c:symbol val="none"/>
          </c:marker>
          <c:dLbls>
            <c:dLbl>
              <c:idx val="0"/>
              <c:layout>
                <c:manualLayout>
                  <c:x val="-1.3036040738346568E-2"/>
                  <c:y val="-3.812048726236153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UWL</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3-3769-4C34-9C26-915A8B1114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'Influent BOD Precision'!$A$3:$A$29</c:f>
              <c:numCache>
                <c:formatCode>m/d</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'Influent BOD Precision'!$H$3:$H$29</c:f>
              <c:numCache>
                <c:formatCode>0.00</c:formatCode>
                <c:ptCount val="27"/>
                <c:pt idx="0">
                  <c:v>8.3795781377161518</c:v>
                </c:pt>
                <c:pt idx="1">
                  <c:v>8.3795781377161518</c:v>
                </c:pt>
                <c:pt idx="2">
                  <c:v>8.3795781377161518</c:v>
                </c:pt>
                <c:pt idx="3">
                  <c:v>8.3795781377161518</c:v>
                </c:pt>
                <c:pt idx="4">
                  <c:v>8.3795781377161518</c:v>
                </c:pt>
                <c:pt idx="5">
                  <c:v>8.3795781377161518</c:v>
                </c:pt>
                <c:pt idx="6">
                  <c:v>8.3795781377161518</c:v>
                </c:pt>
                <c:pt idx="7">
                  <c:v>8.3795781377161518</c:v>
                </c:pt>
                <c:pt idx="8">
                  <c:v>8.3795781377161518</c:v>
                </c:pt>
                <c:pt idx="9">
                  <c:v>8.3795781377161518</c:v>
                </c:pt>
                <c:pt idx="10">
                  <c:v>8.3795781377161518</c:v>
                </c:pt>
                <c:pt idx="11">
                  <c:v>8.3795781377161518</c:v>
                </c:pt>
                <c:pt idx="12">
                  <c:v>8.3795781377161518</c:v>
                </c:pt>
                <c:pt idx="13">
                  <c:v>8.3795781377161518</c:v>
                </c:pt>
                <c:pt idx="14">
                  <c:v>8.3795781377161518</c:v>
                </c:pt>
                <c:pt idx="15">
                  <c:v>8.3795781377161518</c:v>
                </c:pt>
                <c:pt idx="16">
                  <c:v>8.3795781377161518</c:v>
                </c:pt>
                <c:pt idx="17">
                  <c:v>8.3795781377161518</c:v>
                </c:pt>
                <c:pt idx="18">
                  <c:v>8.3795781377161518</c:v>
                </c:pt>
                <c:pt idx="19">
                  <c:v>8.3795781377161518</c:v>
                </c:pt>
                <c:pt idx="20">
                  <c:v>8.3795781377161518</c:v>
                </c:pt>
                <c:pt idx="21">
                  <c:v>8.3795781377161518</c:v>
                </c:pt>
                <c:pt idx="22">
                  <c:v>8.3795781377161518</c:v>
                </c:pt>
              </c:numCache>
            </c:numRef>
          </c:val>
          <c:smooth val="0"/>
          <c:extLst>
            <c:ext xmlns:c16="http://schemas.microsoft.com/office/drawing/2014/chart" uri="{C3380CC4-5D6E-409C-BE32-E72D297353CC}">
              <c16:uniqueId val="{00000004-3769-4C34-9C26-915A8B1114D8}"/>
            </c:ext>
          </c:extLst>
        </c:ser>
        <c:ser>
          <c:idx val="3"/>
          <c:order val="3"/>
          <c:spPr>
            <a:ln w="19050" cap="rnd">
              <a:solidFill>
                <a:schemeClr val="accent4"/>
              </a:solidFill>
              <a:round/>
            </a:ln>
            <a:effectLst/>
          </c:spPr>
          <c:marker>
            <c:symbol val="none"/>
          </c:marker>
          <c:dLbls>
            <c:dLbl>
              <c:idx val="0"/>
              <c:layout>
                <c:manualLayout>
                  <c:x val="0"/>
                  <c:y val="2.9126207230507076E-2"/>
                </c:manualLayout>
              </c:layout>
              <c:tx>
                <c:strRef>
                  <c:f>'Influent BOD Precision'!$N$30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{4C3D2618-FB6E-40B5-A958-BB50B0637E12}</c15:txfldGUID>
                      <c15:f>'Influent BOD Precision'!$N$30</c15:f>
                      <c15:dlblFieldTableCache>
                        <c:ptCount val="1"/>
                        <c:pt idx="0">
                          <c:v>LWL</c:v>
                        </c:pt>
                      </c15:dlblFieldTableCache>
                    </c15:dlblFTEntry>
                  </c15:dlblFieldTable>
                  <c15:showDataLabelsRange val="0"/>
                </c:ext>
                <c:ext xmlns:c16="http://schemas.microsoft.com/office/drawing/2014/chart" uri="{C3380CC4-5D6E-409C-BE32-E72D297353CC}">
                  <c16:uniqueId val="{00000005-3769-4C34-9C26-915A8B1114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'Influent BOD Precision'!$A$3:$A$29</c:f>
              <c:numCache>
                <c:formatCode>m/d</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'Influent BOD Precision'!$I$3:$I$29</c:f>
              <c:numCache>
                <c:formatCode>0.00</c:formatCode>
                <c:ptCount val="27"/>
                <c:pt idx="0">
                  <c:v>-2.4980366888897088</c:v>
                </c:pt>
                <c:pt idx="1">
                  <c:v>-2.4980366888897088</c:v>
                </c:pt>
                <c:pt idx="2">
                  <c:v>-2.4980366888897088</c:v>
                </c:pt>
                <c:pt idx="3">
                  <c:v>-2.4980366888897088</c:v>
                </c:pt>
                <c:pt idx="4">
                  <c:v>-2.4980366888897088</c:v>
                </c:pt>
                <c:pt idx="5">
                  <c:v>-2.4980366888897088</c:v>
                </c:pt>
                <c:pt idx="6">
                  <c:v>-2.4980366888897088</c:v>
                </c:pt>
                <c:pt idx="7">
                  <c:v>-2.4980366888897088</c:v>
                </c:pt>
                <c:pt idx="8">
                  <c:v>-2.4980366888897088</c:v>
                </c:pt>
                <c:pt idx="9">
                  <c:v>-2.4980366888897088</c:v>
                </c:pt>
                <c:pt idx="10">
                  <c:v>-2.4980366888897088</c:v>
                </c:pt>
                <c:pt idx="11">
                  <c:v>-2.4980366888897088</c:v>
                </c:pt>
                <c:pt idx="12">
                  <c:v>-2.4980366888897088</c:v>
                </c:pt>
                <c:pt idx="13">
                  <c:v>-2.4980366888897088</c:v>
                </c:pt>
                <c:pt idx="14">
                  <c:v>-2.4980366888897088</c:v>
                </c:pt>
                <c:pt idx="15">
                  <c:v>-2.4980366888897088</c:v>
                </c:pt>
                <c:pt idx="16">
                  <c:v>-2.4980366888897088</c:v>
                </c:pt>
                <c:pt idx="17">
                  <c:v>-2.4980366888897088</c:v>
                </c:pt>
                <c:pt idx="18">
                  <c:v>-2.4980366888897088</c:v>
                </c:pt>
                <c:pt idx="19">
                  <c:v>-2.4980366888897088</c:v>
                </c:pt>
                <c:pt idx="20">
                  <c:v>-2.4980366888897088</c:v>
                </c:pt>
                <c:pt idx="21">
                  <c:v>-2.4980366888897088</c:v>
                </c:pt>
                <c:pt idx="22">
                  <c:v>-2.4980366888897088</c:v>
                </c:pt>
              </c:numCache>
            </c:numRef>
          </c:val>
          <c:smooth val="0"/>
          <c:extLst>
            <c:ext xmlns:c16="http://schemas.microsoft.com/office/drawing/2014/chart" uri="{C3380CC4-5D6E-409C-BE32-E72D297353CC}">
              <c16:uniqueId val="{00000006-3769-4C34-9C26-915A8B1114D8}"/>
            </c:ext>
          </c:extLst>
        </c:ser>
        <c:ser>
          <c:idx val="4"/>
          <c:order val="4"/>
          <c:spPr>
            <a:ln w="19050" cap="rnd">
              <a:solidFill>
                <a:schemeClr val="accent5"/>
              </a:solidFill>
              <a:round/>
            </a:ln>
            <a:effectLst/>
          </c:spPr>
          <c:marker>
            <c:symbol val="none"/>
          </c:marker>
          <c:dLbls>
            <c:dLbl>
              <c:idx val="0"/>
              <c:layout>
                <c:manualLayout>
                  <c:x val="-1.1520737327188941E-2"/>
                  <c:y val="-4.1608867472153199E-2"/>
                </c:manualLayout>
              </c:layout>
              <c:tx>
                <c:strRef>
                  <c:f>'Influent BOD Precision'!$N$31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{892100DD-12B5-4984-89C3-EEA38DFA5608}</c15:txfldGUID>
                      <c15:f>'Influent BOD Precision'!$N$31</c15:f>
                      <c15:dlblFieldTableCache>
                        <c:ptCount val="1"/>
                        <c:pt idx="0">
                          <c:v>UCL</c:v>
                        </c:pt>
                      </c15:dlblFieldTableCache>
                    </c15:dlblFTEntry>
                  </c15:dlblFieldTable>
                  <c15:showDataLabelsRange val="0"/>
                </c:ext>
                <c:ext xmlns:c16="http://schemas.microsoft.com/office/drawing/2014/chart" uri="{C3380CC4-5D6E-409C-BE32-E72D297353CC}">
                  <c16:uniqueId val="{00000007-3769-4C34-9C26-915A8B1114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'Influent BOD Precision'!$A$3:$A$29</c:f>
              <c:numCache>
                <c:formatCode>m/d</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'Influent BOD Precision'!$J$3:$J$29</c:f>
              <c:numCache>
                <c:formatCode>0.00</c:formatCode>
                <c:ptCount val="27"/>
                <c:pt idx="0">
                  <c:v>11.098981844367616</c:v>
                </c:pt>
                <c:pt idx="1">
                  <c:v>11.098981844367616</c:v>
                </c:pt>
                <c:pt idx="2">
                  <c:v>11.098981844367616</c:v>
                </c:pt>
                <c:pt idx="3">
                  <c:v>11.098981844367616</c:v>
                </c:pt>
                <c:pt idx="4">
                  <c:v>11.098981844367616</c:v>
                </c:pt>
                <c:pt idx="5">
                  <c:v>11.098981844367616</c:v>
                </c:pt>
                <c:pt idx="6">
                  <c:v>11.098981844367616</c:v>
                </c:pt>
                <c:pt idx="7">
                  <c:v>11.098981844367616</c:v>
                </c:pt>
                <c:pt idx="8">
                  <c:v>11.098981844367616</c:v>
                </c:pt>
                <c:pt idx="9">
                  <c:v>11.098981844367616</c:v>
                </c:pt>
                <c:pt idx="10">
                  <c:v>11.098981844367616</c:v>
                </c:pt>
                <c:pt idx="11">
                  <c:v>11.098981844367616</c:v>
                </c:pt>
                <c:pt idx="12">
                  <c:v>11.098981844367616</c:v>
                </c:pt>
                <c:pt idx="13">
                  <c:v>11.098981844367616</c:v>
                </c:pt>
                <c:pt idx="14">
                  <c:v>11.098981844367616</c:v>
                </c:pt>
                <c:pt idx="15">
                  <c:v>11.098981844367616</c:v>
                </c:pt>
                <c:pt idx="16">
                  <c:v>11.098981844367616</c:v>
                </c:pt>
                <c:pt idx="17">
                  <c:v>11.098981844367616</c:v>
                </c:pt>
                <c:pt idx="18">
                  <c:v>11.098981844367616</c:v>
                </c:pt>
                <c:pt idx="19">
                  <c:v>11.098981844367616</c:v>
                </c:pt>
                <c:pt idx="20">
                  <c:v>11.098981844367616</c:v>
                </c:pt>
                <c:pt idx="21">
                  <c:v>11.098981844367616</c:v>
                </c:pt>
                <c:pt idx="22">
                  <c:v>11.098981844367616</c:v>
                </c:pt>
              </c:numCache>
            </c:numRef>
          </c:val>
          <c:smooth val="0"/>
          <c:extLst>
            <c:ext xmlns:c16="http://schemas.microsoft.com/office/drawing/2014/chart" uri="{C3380CC4-5D6E-409C-BE32-E72D297353CC}">
              <c16:uniqueId val="{00000008-3769-4C34-9C26-915A8B1114D8}"/>
            </c:ext>
          </c:extLst>
        </c:ser>
        <c:ser>
          <c:idx val="5"/>
          <c:order val="5"/>
          <c:spPr>
            <a:ln w="19050" cap="rnd">
              <a:solidFill>
                <a:schemeClr val="accent6"/>
              </a:solidFill>
              <a:round/>
            </a:ln>
            <a:effectLst/>
          </c:spPr>
          <c:marker>
            <c:symbol val="none"/>
          </c:marker>
          <c:dLbls>
            <c:dLbl>
              <c:idx val="0"/>
              <c:layout>
                <c:manualLayout>
                  <c:x val="2.304147465437788E-3"/>
                  <c:y val="3.3287093977722469E-2"/>
                </c:manualLayout>
              </c:layout>
              <c:tx>
                <c:strRef>
                  <c:f>'Influent BOD Precision'!$N$32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{C35D2947-6CE1-4CD5-B6EC-D90AE6C59E65}</c15:txfldGUID>
                      <c15:f>'Influent BOD Precision'!$N$32</c15:f>
                      <c15:dlblFieldTableCache>
                        <c:ptCount val="1"/>
                        <c:pt idx="0">
                          <c:v>LCL</c:v>
                        </c:pt>
                      </c15:dlblFieldTableCache>
                    </c15:dlblFTEntry>
                  </c15:dlblFieldTable>
                  <c15:showDataLabelsRange val="0"/>
                </c:ext>
                <c:ext xmlns:c16="http://schemas.microsoft.com/office/drawing/2014/chart" uri="{C3380CC4-5D6E-409C-BE32-E72D297353CC}">
                  <c16:uniqueId val="{00000009-3769-4C34-9C26-915A8B1114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'Influent BOD Precision'!$A$3:$A$29</c:f>
              <c:numCache>
                <c:formatCode>m/d</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'Influent BOD Precision'!$K$3:$K$29</c:f>
              <c:numCache>
                <c:formatCode>0.00</c:formatCode>
                <c:ptCount val="27"/>
                <c:pt idx="0">
                  <c:v>-5.217440395541173</c:v>
                </c:pt>
                <c:pt idx="1">
                  <c:v>-5.217440395541173</c:v>
                </c:pt>
                <c:pt idx="2">
                  <c:v>-5.217440395541173</c:v>
                </c:pt>
                <c:pt idx="3">
                  <c:v>-5.217440395541173</c:v>
                </c:pt>
                <c:pt idx="4">
                  <c:v>-5.217440395541173</c:v>
                </c:pt>
                <c:pt idx="5">
                  <c:v>-5.217440395541173</c:v>
                </c:pt>
                <c:pt idx="6">
                  <c:v>-5.217440395541173</c:v>
                </c:pt>
                <c:pt idx="7">
                  <c:v>-5.217440395541173</c:v>
                </c:pt>
                <c:pt idx="8">
                  <c:v>-5.217440395541173</c:v>
                </c:pt>
                <c:pt idx="9">
                  <c:v>-5.217440395541173</c:v>
                </c:pt>
                <c:pt idx="10">
                  <c:v>-5.217440395541173</c:v>
                </c:pt>
                <c:pt idx="11">
                  <c:v>-5.217440395541173</c:v>
                </c:pt>
                <c:pt idx="12">
                  <c:v>-5.217440395541173</c:v>
                </c:pt>
                <c:pt idx="13">
                  <c:v>-5.217440395541173</c:v>
                </c:pt>
                <c:pt idx="14">
                  <c:v>-5.217440395541173</c:v>
                </c:pt>
                <c:pt idx="15">
                  <c:v>-5.217440395541173</c:v>
                </c:pt>
                <c:pt idx="16">
                  <c:v>-5.217440395541173</c:v>
                </c:pt>
                <c:pt idx="17">
                  <c:v>-5.217440395541173</c:v>
                </c:pt>
                <c:pt idx="18">
                  <c:v>-5.217440395541173</c:v>
                </c:pt>
                <c:pt idx="19">
                  <c:v>-5.217440395541173</c:v>
                </c:pt>
                <c:pt idx="20">
                  <c:v>-5.217440395541173</c:v>
                </c:pt>
                <c:pt idx="21">
                  <c:v>-5.217440395541173</c:v>
                </c:pt>
                <c:pt idx="22">
                  <c:v>-5.217440395541173</c:v>
                </c:pt>
              </c:numCache>
            </c:numRef>
          </c:val>
          <c:smooth val="0"/>
          <c:extLst>
            <c:ext xmlns:c16="http://schemas.microsoft.com/office/drawing/2014/chart" uri="{C3380CC4-5D6E-409C-BE32-E72D297353CC}">
              <c16:uniqueId val="{0000000A-3769-4C34-9C26-915A8B1114D8}"/>
            </c:ext>
          </c:extLst>
        </c:ser>
        <c:dLbls>
          <c:showLegendKey val="0"/>
          <c:showVal val="0"/>
          <c:showCatName val="0"/>
          <c:showSerName val="0"/>
          <c:showPercent val="0"/>
          <c:showBubbleSize val="0"/>
        </c:dLbls>
        <c:marker val="1"/>
        <c:smooth val="0"/>
        <c:axId val="802533984"/>
        <c:axId val="1"/>
      </c:lineChart>
      <c:dateAx>
        <c:axId val="802533984"/>
        <c:scaling>
          <c:orientation val="minMax"/>
        </c:scaling>
        <c:delete val="0"/>
        <c:axPos val="b"/>
        <c:title>
          <c:tx>
            <c:strRef>
              <c:f>'Influent BOD Precision'!$A$2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'Influent BOD Precision'!$F$2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533984"/>
        <c:crosses val="autoZero"/>
        <c:crossBetween val="between"/>
      </c:valAx>
      <c:spPr>
        <a:noFill/>
        <a:ln w="25400">
          <a:noFill/>
        </a:ln>
      </c:spPr>
    </c:plotArea>
    <c:legend>
      <c:legendPos val="r"/>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'Effluent BOD Precision'!$B$1</c:f>
          <c:strCache>
            <c:ptCount val="1"/>
            <c:pt idx="0">
              <c:v>Effluent BOD Precision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'Effluent BOD Precision'!$A$3:$A$29</c:f>
              <c:numCache>
                <c:formatCode>[$-409]d\-mmm\-yy;@</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'Effluent BOD Precision'!$F$3:$F$29</c:f>
              <c:numCache>
                <c:formatCode>0.00</c:formatCode>
                <c:ptCount val="27"/>
                <c:pt idx="0">
                  <c:v>8.695652173913043</c:v>
                </c:pt>
                <c:pt idx="1">
                  <c:v>15.384615384615385</c:v>
                </c:pt>
                <c:pt idx="2">
                  <c:v>6.4516129032258123</c:v>
                </c:pt>
                <c:pt idx="3">
                  <c:v>11.764705882352942</c:v>
                </c:pt>
                <c:pt idx="4">
                  <c:v>18.181818181818183</c:v>
                </c:pt>
                <c:pt idx="5">
                  <c:v>14.285714285714285</c:v>
                </c:pt>
                <c:pt idx="6">
                  <c:v>15.384615384615385</c:v>
                </c:pt>
                <c:pt idx="7">
                  <c:v>13.333333333333334</c:v>
                </c:pt>
                <c:pt idx="8">
                  <c:v>18.181818181818183</c:v>
                </c:pt>
                <c:pt idx="9">
                  <c:v>8</c:v>
                </c:pt>
                <c:pt idx="10">
                  <c:v>7.4074074074074074</c:v>
                </c:pt>
                <c:pt idx="11">
                  <c:v>18.181818181818183</c:v>
                </c:pt>
                <c:pt idx="12">
                  <c:v>6.8965517241379306</c:v>
                </c:pt>
                <c:pt idx="13">
                  <c:v>18.181818181818183</c:v>
                </c:pt>
                <c:pt idx="14">
                  <c:v>11.764705882352942</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EA7C-4EA2-B681-41D3D7DB1F70}"/>
            </c:ext>
          </c:extLst>
        </c:ser>
        <c:ser>
          <c:idx val="1"/>
          <c:order val="1"/>
          <c:spPr>
            <a:ln w="19050" cap="rnd">
              <a:solidFill>
                <a:schemeClr val="accent2"/>
              </a:solidFill>
              <a:round/>
            </a:ln>
            <a:effectLst/>
          </c:spPr>
          <c:marker>
            <c:symbol val="none"/>
          </c:marker>
          <c:dLbls>
            <c:dLbl>
              <c:idx val="0"/>
              <c:layout>
                <c:manualLayout>
                  <c:x val="-3.3333333333333354E-2"/>
                  <c:y val="-2.185792349726776E-2"/>
                </c:manualLayout>
              </c:layout>
              <c:tx>
                <c:strRef>
                  <c:f>'Effluent BOD Precision'!$N$27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{762D213F-B46F-4AFA-9703-DCBAE90E6102}</c15:txfldGUID>
                      <c15:f>'Effluent BOD Precision'!$N$27</c15:f>
                      <c15:dlblFieldTableCache>
                        <c:ptCount val="1"/>
                        <c:pt idx="0">
                          <c:v>Mean</c:v>
                        </c:pt>
                      </c15:dlblFieldTableCache>
                    </c15:dlblFTEntry>
                  </c15:dlblFieldTable>
                  <c15:showDataLabelsRange val="0"/>
                </c:ext>
                <c:ext xmlns:c16="http://schemas.microsoft.com/office/drawing/2014/chart" uri="{C3380CC4-5D6E-409C-BE32-E72D297353CC}">
                  <c16:uniqueId val="{00000001-EA7C-4EA2-B681-41D3D7DB1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'Effluent BOD Precision'!$A$3:$A$29</c:f>
              <c:numCache>
                <c:formatCode>[$-409]d\-mmm\-yy;@</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'Effluent BOD Precision'!$G$3:$G$29</c:f>
              <c:numCache>
                <c:formatCode>0.00</c:formatCode>
                <c:ptCount val="27"/>
                <c:pt idx="0">
                  <c:v>12.806412472596083</c:v>
                </c:pt>
                <c:pt idx="1">
                  <c:v>12.806412472596083</c:v>
                </c:pt>
                <c:pt idx="2">
                  <c:v>12.806412472596083</c:v>
                </c:pt>
                <c:pt idx="3">
                  <c:v>12.806412472596083</c:v>
                </c:pt>
                <c:pt idx="4">
                  <c:v>12.806412472596083</c:v>
                </c:pt>
                <c:pt idx="5">
                  <c:v>12.806412472596083</c:v>
                </c:pt>
                <c:pt idx="6">
                  <c:v>12.806412472596083</c:v>
                </c:pt>
                <c:pt idx="7">
                  <c:v>12.806412472596083</c:v>
                </c:pt>
                <c:pt idx="8">
                  <c:v>12.806412472596083</c:v>
                </c:pt>
                <c:pt idx="9">
                  <c:v>12.806412472596083</c:v>
                </c:pt>
                <c:pt idx="10">
                  <c:v>12.806412472596083</c:v>
                </c:pt>
                <c:pt idx="11">
                  <c:v>12.806412472596083</c:v>
                </c:pt>
                <c:pt idx="12">
                  <c:v>12.806412472596083</c:v>
                </c:pt>
                <c:pt idx="13">
                  <c:v>12.806412472596083</c:v>
                </c:pt>
                <c:pt idx="14">
                  <c:v>12.806412472596083</c:v>
                </c:pt>
                <c:pt idx="15">
                  <c:v>12.806412472596083</c:v>
                </c:pt>
                <c:pt idx="16">
                  <c:v>12.806412472596083</c:v>
                </c:pt>
                <c:pt idx="17">
                  <c:v>12.806412472596083</c:v>
                </c:pt>
                <c:pt idx="18">
                  <c:v>12.806412472596083</c:v>
                </c:pt>
                <c:pt idx="19">
                  <c:v>12.806412472596083</c:v>
                </c:pt>
                <c:pt idx="20">
                  <c:v>12.806412472596083</c:v>
                </c:pt>
                <c:pt idx="21">
                  <c:v>12.806412472596083</c:v>
                </c:pt>
                <c:pt idx="22">
                  <c:v>12.806412472596083</c:v>
                </c:pt>
              </c:numCache>
            </c:numRef>
          </c:val>
          <c:smooth val="0"/>
          <c:extLst>
            <c:ext xmlns:c16="http://schemas.microsoft.com/office/drawing/2014/chart" uri="{C3380CC4-5D6E-409C-BE32-E72D297353CC}">
              <c16:uniqueId val="{00000002-EA7C-4EA2-B681-41D3D7DB1F70}"/>
            </c:ext>
          </c:extLst>
        </c:ser>
        <c:ser>
          <c:idx val="2"/>
          <c:order val="2"/>
          <c:spPr>
            <a:ln w="19050" cap="rnd">
              <a:solidFill>
                <a:schemeClr val="accent3"/>
              </a:solidFill>
              <a:round/>
            </a:ln>
            <a:effectLst/>
          </c:spPr>
          <c:marker>
            <c:symbol val="none"/>
          </c:marker>
          <c:dLbls>
            <c:dLbl>
              <c:idx val="0"/>
              <c:layout>
                <c:manualLayout>
                  <c:x val="-1.3725490196078431E-2"/>
                  <c:y val="-2.4590163934426281E-2"/>
                </c:manualLayout>
              </c:layout>
              <c:tx>
                <c:strRef>
                  <c:f>'Effluent BOD Precision'!$N$29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{F4F70E26-5C68-4E53-9086-0F2A65420E06}</c15:txfldGUID>
                      <c15:f>'Effluent BOD Precision'!$N$29</c15:f>
                      <c15:dlblFieldTableCache>
                        <c:ptCount val="1"/>
                        <c:pt idx="0">
                          <c:v>UWL</c:v>
                        </c:pt>
                      </c15:dlblFieldTableCache>
                    </c15:dlblFTEntry>
                  </c15:dlblFieldTable>
                  <c15:showDataLabelsRange val="0"/>
                </c:ext>
                <c:ext xmlns:c16="http://schemas.microsoft.com/office/drawing/2014/chart" uri="{C3380CC4-5D6E-409C-BE32-E72D297353CC}">
                  <c16:uniqueId val="{00000003-EA7C-4EA2-B681-41D3D7DB1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'Effluent BOD Precision'!$A$3:$A$29</c:f>
              <c:numCache>
                <c:formatCode>[$-409]d\-mmm\-yy;@</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'Effluent BOD Precision'!$H$3:$H$29</c:f>
              <c:numCache>
                <c:formatCode>0.00</c:formatCode>
                <c:ptCount val="27"/>
                <c:pt idx="0">
                  <c:v>21.416013776118408</c:v>
                </c:pt>
                <c:pt idx="1">
                  <c:v>21.416013776118408</c:v>
                </c:pt>
                <c:pt idx="2">
                  <c:v>21.416013776118408</c:v>
                </c:pt>
                <c:pt idx="3">
                  <c:v>21.416013776118408</c:v>
                </c:pt>
                <c:pt idx="4">
                  <c:v>21.416013776118408</c:v>
                </c:pt>
                <c:pt idx="5">
                  <c:v>21.416013776118408</c:v>
                </c:pt>
                <c:pt idx="6">
                  <c:v>21.416013776118408</c:v>
                </c:pt>
                <c:pt idx="7">
                  <c:v>21.416013776118408</c:v>
                </c:pt>
                <c:pt idx="8">
                  <c:v>21.416013776118408</c:v>
                </c:pt>
                <c:pt idx="9">
                  <c:v>21.416013776118408</c:v>
                </c:pt>
                <c:pt idx="10">
                  <c:v>21.416013776118408</c:v>
                </c:pt>
                <c:pt idx="11">
                  <c:v>21.416013776118408</c:v>
                </c:pt>
                <c:pt idx="12">
                  <c:v>21.416013776118408</c:v>
                </c:pt>
                <c:pt idx="13">
                  <c:v>21.416013776118408</c:v>
                </c:pt>
                <c:pt idx="14">
                  <c:v>21.416013776118408</c:v>
                </c:pt>
                <c:pt idx="15">
                  <c:v>21.416013776118408</c:v>
                </c:pt>
                <c:pt idx="16">
                  <c:v>21.416013776118408</c:v>
                </c:pt>
                <c:pt idx="17">
                  <c:v>21.416013776118408</c:v>
                </c:pt>
                <c:pt idx="18">
                  <c:v>21.416013776118408</c:v>
                </c:pt>
                <c:pt idx="19">
                  <c:v>21.416013776118408</c:v>
                </c:pt>
                <c:pt idx="20">
                  <c:v>21.416013776118408</c:v>
                </c:pt>
                <c:pt idx="21">
                  <c:v>21.416013776118408</c:v>
                </c:pt>
                <c:pt idx="22">
                  <c:v>21.416013776118408</c:v>
                </c:pt>
              </c:numCache>
            </c:numRef>
          </c:val>
          <c:smooth val="0"/>
          <c:extLst>
            <c:ext xmlns:c16="http://schemas.microsoft.com/office/drawing/2014/chart" uri="{C3380CC4-5D6E-409C-BE32-E72D297353CC}">
              <c16:uniqueId val="{00000004-EA7C-4EA2-B681-41D3D7DB1F70}"/>
            </c:ext>
          </c:extLst>
        </c:ser>
        <c:ser>
          <c:idx val="3"/>
          <c:order val="3"/>
          <c:spPr>
            <a:ln w="19050" cap="rnd">
              <a:solidFill>
                <a:schemeClr val="accent4"/>
              </a:solidFill>
              <a:round/>
            </a:ln>
            <a:effectLst/>
          </c:spPr>
          <c:marker>
            <c:symbol val="none"/>
          </c:marker>
          <c:dLbls>
            <c:dLbl>
              <c:idx val="0"/>
              <c:layout>
                <c:manualLayout>
                  <c:x val="-1.7647058823529412E-2"/>
                  <c:y val="-2.185792349726776E-2"/>
                </c:manualLayout>
              </c:layout>
              <c:tx>
                <c:strRef>
                  <c:f>'Effluent BOD Precision'!$N$30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{65C2F5F4-3369-493E-B24A-79FEA46652FD}</c15:txfldGUID>
                      <c15:f>'Effluent BOD Precision'!$N$30</c15:f>
                      <c15:dlblFieldTableCache>
                        <c:ptCount val="1"/>
                        <c:pt idx="0">
                          <c:v>LWL</c:v>
                        </c:pt>
                      </c15:dlblFieldTableCache>
                    </c15:dlblFTEntry>
                  </c15:dlblFieldTable>
                  <c15:showDataLabelsRange val="0"/>
                </c:ext>
                <c:ext xmlns:c16="http://schemas.microsoft.com/office/drawing/2014/chart" uri="{C3380CC4-5D6E-409C-BE32-E72D297353CC}">
                  <c16:uniqueId val="{00000005-EA7C-4EA2-B681-41D3D7DB1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'Effluent BOD Precision'!$A$3:$A$29</c:f>
              <c:numCache>
                <c:formatCode>[$-409]d\-mmm\-yy;@</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'Effluent BOD Precision'!$I$3:$I$29</c:f>
              <c:numCache>
                <c:formatCode>0.00</c:formatCode>
                <c:ptCount val="27"/>
                <c:pt idx="0">
                  <c:v>4.196811169073758</c:v>
                </c:pt>
                <c:pt idx="1">
                  <c:v>4.196811169073758</c:v>
                </c:pt>
                <c:pt idx="2">
                  <c:v>4.196811169073758</c:v>
                </c:pt>
                <c:pt idx="3">
                  <c:v>4.196811169073758</c:v>
                </c:pt>
                <c:pt idx="4">
                  <c:v>4.196811169073758</c:v>
                </c:pt>
                <c:pt idx="5">
                  <c:v>4.196811169073758</c:v>
                </c:pt>
                <c:pt idx="6">
                  <c:v>4.196811169073758</c:v>
                </c:pt>
                <c:pt idx="7">
                  <c:v>4.196811169073758</c:v>
                </c:pt>
                <c:pt idx="8">
                  <c:v>4.196811169073758</c:v>
                </c:pt>
                <c:pt idx="9">
                  <c:v>4.196811169073758</c:v>
                </c:pt>
                <c:pt idx="10">
                  <c:v>4.196811169073758</c:v>
                </c:pt>
                <c:pt idx="11">
                  <c:v>4.196811169073758</c:v>
                </c:pt>
                <c:pt idx="12">
                  <c:v>4.196811169073758</c:v>
                </c:pt>
                <c:pt idx="13">
                  <c:v>4.196811169073758</c:v>
                </c:pt>
                <c:pt idx="14">
                  <c:v>4.196811169073758</c:v>
                </c:pt>
                <c:pt idx="15">
                  <c:v>4.196811169073758</c:v>
                </c:pt>
                <c:pt idx="16">
                  <c:v>4.196811169073758</c:v>
                </c:pt>
                <c:pt idx="17">
                  <c:v>4.196811169073758</c:v>
                </c:pt>
                <c:pt idx="18">
                  <c:v>4.196811169073758</c:v>
                </c:pt>
                <c:pt idx="19">
                  <c:v>4.196811169073758</c:v>
                </c:pt>
                <c:pt idx="20">
                  <c:v>4.196811169073758</c:v>
                </c:pt>
                <c:pt idx="21">
                  <c:v>4.196811169073758</c:v>
                </c:pt>
                <c:pt idx="22">
                  <c:v>4.196811169073758</c:v>
                </c:pt>
              </c:numCache>
            </c:numRef>
          </c:val>
          <c:smooth val="0"/>
          <c:extLst>
            <c:ext xmlns:c16="http://schemas.microsoft.com/office/drawing/2014/chart" uri="{C3380CC4-5D6E-409C-BE32-E72D297353CC}">
              <c16:uniqueId val="{00000006-EA7C-4EA2-B681-41D3D7DB1F70}"/>
            </c:ext>
          </c:extLst>
        </c:ser>
        <c:ser>
          <c:idx val="4"/>
          <c:order val="4"/>
          <c:spPr>
            <a:ln w="19050" cap="rnd">
              <a:solidFill>
                <a:schemeClr val="accent5"/>
              </a:solidFill>
              <a:round/>
            </a:ln>
            <a:effectLst/>
          </c:spPr>
          <c:marker>
            <c:symbol val="none"/>
          </c:marker>
          <c:dLbls>
            <c:dLbl>
              <c:idx val="0"/>
              <c:layout>
                <c:manualLayout>
                  <c:x val="-1.1764705882352941E-2"/>
                  <c:y val="-2.4590163934426229E-2"/>
                </c:manualLayout>
              </c:layout>
              <c:tx>
                <c:strRef>
                  <c:f>'Effluent BOD Precision'!$N$31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{62B46001-A25F-43CD-A392-351D4B2F7876}</c15:txfldGUID>
                      <c15:f>'Effluent BOD Precision'!$N$31</c15:f>
                      <c15:dlblFieldTableCache>
                        <c:ptCount val="1"/>
                        <c:pt idx="0">
                          <c:v>UCL</c:v>
                        </c:pt>
                      </c15:dlblFieldTableCache>
                    </c15:dlblFTEntry>
                  </c15:dlblFieldTable>
                  <c15:showDataLabelsRange val="0"/>
                </c:ext>
                <c:ext xmlns:c16="http://schemas.microsoft.com/office/drawing/2014/chart" uri="{C3380CC4-5D6E-409C-BE32-E72D297353CC}">
                  <c16:uniqueId val="{00000007-EA7C-4EA2-B681-41D3D7DB1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'Effluent BOD Precision'!$A$3:$A$29</c:f>
              <c:numCache>
                <c:formatCode>[$-409]d\-mmm\-yy;@</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'Effluent BOD Precision'!$J$3:$J$29</c:f>
              <c:numCache>
                <c:formatCode>0.00</c:formatCode>
                <c:ptCount val="27"/>
                <c:pt idx="0">
                  <c:v>25.720814427879571</c:v>
                </c:pt>
                <c:pt idx="1">
                  <c:v>25.720814427879571</c:v>
                </c:pt>
                <c:pt idx="2">
                  <c:v>25.720814427879571</c:v>
                </c:pt>
                <c:pt idx="3">
                  <c:v>25.720814427879571</c:v>
                </c:pt>
                <c:pt idx="4">
                  <c:v>25.720814427879571</c:v>
                </c:pt>
                <c:pt idx="5">
                  <c:v>25.720814427879571</c:v>
                </c:pt>
                <c:pt idx="6">
                  <c:v>25.720814427879571</c:v>
                </c:pt>
                <c:pt idx="7">
                  <c:v>25.720814427879571</c:v>
                </c:pt>
                <c:pt idx="8">
                  <c:v>25.720814427879571</c:v>
                </c:pt>
                <c:pt idx="9">
                  <c:v>25.720814427879571</c:v>
                </c:pt>
                <c:pt idx="10">
                  <c:v>25.720814427879571</c:v>
                </c:pt>
                <c:pt idx="11">
                  <c:v>25.720814427879571</c:v>
                </c:pt>
                <c:pt idx="12">
                  <c:v>25.720814427879571</c:v>
                </c:pt>
                <c:pt idx="13">
                  <c:v>25.720814427879571</c:v>
                </c:pt>
                <c:pt idx="14">
                  <c:v>25.720814427879571</c:v>
                </c:pt>
                <c:pt idx="15">
                  <c:v>25.720814427879571</c:v>
                </c:pt>
                <c:pt idx="16">
                  <c:v>25.720814427879571</c:v>
                </c:pt>
                <c:pt idx="17">
                  <c:v>25.720814427879571</c:v>
                </c:pt>
                <c:pt idx="18">
                  <c:v>25.720814427879571</c:v>
                </c:pt>
                <c:pt idx="19">
                  <c:v>25.720814427879571</c:v>
                </c:pt>
                <c:pt idx="20">
                  <c:v>25.720814427879571</c:v>
                </c:pt>
                <c:pt idx="21">
                  <c:v>25.720814427879571</c:v>
                </c:pt>
                <c:pt idx="22">
                  <c:v>25.720814427879571</c:v>
                </c:pt>
              </c:numCache>
            </c:numRef>
          </c:val>
          <c:smooth val="0"/>
          <c:extLst>
            <c:ext xmlns:c16="http://schemas.microsoft.com/office/drawing/2014/chart" uri="{C3380CC4-5D6E-409C-BE32-E72D297353CC}">
              <c16:uniqueId val="{00000008-EA7C-4EA2-B681-41D3D7DB1F70}"/>
            </c:ext>
          </c:extLst>
        </c:ser>
        <c:ser>
          <c:idx val="5"/>
          <c:order val="5"/>
          <c:spPr>
            <a:ln w="19050" cap="rnd">
              <a:solidFill>
                <a:schemeClr val="accent6"/>
              </a:solidFill>
              <a:round/>
            </a:ln>
            <a:effectLst/>
          </c:spPr>
          <c:marker>
            <c:symbol val="none"/>
          </c:marker>
          <c:dLbls>
            <c:dLbl>
              <c:idx val="0"/>
              <c:layout>
                <c:manualLayout>
                  <c:x val="-1.1764705882352941E-2"/>
                  <c:y val="-2.459016393442633E-2"/>
                </c:manualLayout>
              </c:layout>
              <c:tx>
                <c:strRef>
                  <c:f>'Effluent BOD Precision'!$N$32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{58B23F96-99F6-4681-B00E-E790574EFFEB}</c15:txfldGUID>
                      <c15:f>'Effluent BOD Precision'!$N$32</c15:f>
                      <c15:dlblFieldTableCache>
                        <c:ptCount val="1"/>
                        <c:pt idx="0">
                          <c:v>LCL</c:v>
                        </c:pt>
                      </c15:dlblFieldTableCache>
                    </c15:dlblFTEntry>
                  </c15:dlblFieldTable>
                  <c15:showDataLabelsRange val="0"/>
                </c:ext>
                <c:ext xmlns:c16="http://schemas.microsoft.com/office/drawing/2014/chart" uri="{C3380CC4-5D6E-409C-BE32-E72D297353CC}">
                  <c16:uniqueId val="{00000009-EA7C-4EA2-B681-41D3D7DB1F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'Effluent BOD Precision'!$A$3:$A$29</c:f>
              <c:numCache>
                <c:formatCode>[$-409]d\-mmm\-yy;@</c:formatCode>
                <c:ptCount val="27"/>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numCache>
            </c:numRef>
          </c:cat>
          <c:val>
            <c:numRef>
              <c:f>'Effluent BOD Precision'!$K$3:$K$29</c:f>
              <c:numCache>
                <c:formatCode>0.00</c:formatCode>
                <c:ptCount val="27"/>
                <c:pt idx="0">
                  <c:v>-0.1079894826874046</c:v>
                </c:pt>
                <c:pt idx="1">
                  <c:v>-0.1079894826874046</c:v>
                </c:pt>
                <c:pt idx="2">
                  <c:v>-0.1079894826874046</c:v>
                </c:pt>
                <c:pt idx="3">
                  <c:v>-0.1079894826874046</c:v>
                </c:pt>
                <c:pt idx="4">
                  <c:v>-0.1079894826874046</c:v>
                </c:pt>
                <c:pt idx="5">
                  <c:v>-0.1079894826874046</c:v>
                </c:pt>
                <c:pt idx="6">
                  <c:v>-0.1079894826874046</c:v>
                </c:pt>
                <c:pt idx="7">
                  <c:v>-0.1079894826874046</c:v>
                </c:pt>
                <c:pt idx="8">
                  <c:v>-0.1079894826874046</c:v>
                </c:pt>
                <c:pt idx="9">
                  <c:v>-0.1079894826874046</c:v>
                </c:pt>
                <c:pt idx="10">
                  <c:v>-0.1079894826874046</c:v>
                </c:pt>
                <c:pt idx="11">
                  <c:v>-0.1079894826874046</c:v>
                </c:pt>
                <c:pt idx="12">
                  <c:v>-0.1079894826874046</c:v>
                </c:pt>
                <c:pt idx="13">
                  <c:v>-0.1079894826874046</c:v>
                </c:pt>
                <c:pt idx="14">
                  <c:v>-0.1079894826874046</c:v>
                </c:pt>
                <c:pt idx="15">
                  <c:v>-0.1079894826874046</c:v>
                </c:pt>
                <c:pt idx="16">
                  <c:v>-0.1079894826874046</c:v>
                </c:pt>
                <c:pt idx="17">
                  <c:v>-0.1079894826874046</c:v>
                </c:pt>
                <c:pt idx="18">
                  <c:v>-0.1079894826874046</c:v>
                </c:pt>
                <c:pt idx="19">
                  <c:v>-0.1079894826874046</c:v>
                </c:pt>
                <c:pt idx="20">
                  <c:v>-0.1079894826874046</c:v>
                </c:pt>
                <c:pt idx="21">
                  <c:v>-0.1079894826874046</c:v>
                </c:pt>
                <c:pt idx="22">
                  <c:v>-0.1079894826874046</c:v>
                </c:pt>
              </c:numCache>
            </c:numRef>
          </c:val>
          <c:smooth val="0"/>
          <c:extLst>
            <c:ext xmlns:c16="http://schemas.microsoft.com/office/drawing/2014/chart" uri="{C3380CC4-5D6E-409C-BE32-E72D297353CC}">
              <c16:uniqueId val="{0000000A-EA7C-4EA2-B681-41D3D7DB1F70}"/>
            </c:ext>
          </c:extLst>
        </c:ser>
        <c:dLbls>
          <c:showLegendKey val="0"/>
          <c:showVal val="0"/>
          <c:showCatName val="0"/>
          <c:showSerName val="0"/>
          <c:showPercent val="0"/>
          <c:showBubbleSize val="0"/>
        </c:dLbls>
        <c:marker val="1"/>
        <c:smooth val="0"/>
        <c:axId val="802532904"/>
        <c:axId val="1"/>
      </c:lineChart>
      <c:dateAx>
        <c:axId val="802532904"/>
        <c:scaling>
          <c:orientation val="minMax"/>
        </c:scaling>
        <c:delete val="0"/>
        <c:axPos val="b"/>
        <c:title>
          <c:tx>
            <c:strRef>
              <c:f>'Effluent BOD Precision'!$A$2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'Effluent BOD Precision'!$F$2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532904"/>
        <c:crosses val="autoZero"/>
        <c:crossBetween val="between"/>
      </c:valAx>
      <c:spPr>
        <a:noFill/>
        <a:ln w="25400">
          <a:noFill/>
        </a:ln>
      </c:spPr>
    </c:plotArea>
    <c:legend>
      <c:legendPos val="r"/>
      <c:layout>
        <c:manualLayout>
          <c:xMode val="edge"/>
          <c:yMode val="edge"/>
          <c:x val="7.0405805009140884E-2"/>
          <c:y val="0.90729711366972809"/>
          <c:w val="0.86277011072540666"/>
          <c:h val="5.015206111562708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'BOD Dilution Water'!$B$1</c:f>
          <c:strCache>
            <c:ptCount val="1"/>
            <c:pt idx="0">
              <c:v>BOD Dilution Water Depletion</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square"/>
            <c:size val="5"/>
          </c:marker>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'BOD Dilution Water'!$A$3:$A$25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numCache>
            </c:numRef>
          </c:cat>
          <c:val>
            <c:numRef>
              <c:f>'BOD Dilution Water'!$C$3:$C$25</c:f>
              <c:numCache>
                <c:formatCode>0.00</c:formatCode>
                <c:ptCount val="23"/>
                <c:pt idx="0">
                  <c:v>0.1</c:v>
                </c:pt>
                <c:pt idx="1">
                  <c:v>0.16</c:v>
                </c:pt>
                <c:pt idx="2">
                  <c:v>0.12</c:v>
                </c:pt>
                <c:pt idx="3">
                  <c:v>0.11</c:v>
                </c:pt>
                <c:pt idx="4">
                  <c:v>0.19</c:v>
                </c:pt>
                <c:pt idx="5">
                  <c:v>0.11</c:v>
                </c:pt>
                <c:pt idx="6">
                  <c:v>0.14000000000000001</c:v>
                </c:pt>
                <c:pt idx="7">
                  <c:v>0.18</c:v>
                </c:pt>
                <c:pt idx="8">
                  <c:v>0.14000000000000001</c:v>
                </c:pt>
                <c:pt idx="9">
                  <c:v>7.0000000000000007E-2</c:v>
                </c:pt>
                <c:pt idx="10">
                  <c:v>0.13</c:v>
                </c:pt>
              </c:numCache>
            </c:numRef>
          </c:val>
          <c:smooth val="0"/>
          <c:extLst>
            <c:ext xmlns:c16="http://schemas.microsoft.com/office/drawing/2014/chart" uri="{C3380CC4-5D6E-409C-BE32-E72D297353CC}">
              <c16:uniqueId val="{00000000-B866-4F3E-8E44-D5D7B53120F0}"/>
            </c:ext>
          </c:extLst>
        </c:ser>
        <c:ser>
          <c:idx val="1"/>
          <c:order val="1"/>
          <c:spPr>
            <a:ln w="19050" cap="rnd">
              <a:solidFill>
                <a:schemeClr val="accent2"/>
              </a:solidFill>
              <a:round/>
            </a:ln>
            <a:effectLst/>
          </c:spPr>
          <c:marker>
            <c:symbol val="none"/>
          </c:marker>
          <c:dLbls>
            <c:dLbl>
              <c:idx val="0"/>
              <c:layout>
                <c:manualLayout>
                  <c:x val="-2.3624570714339224E-2"/>
                  <c:y val="-3.9489449472902664E-2"/>
                </c:manualLayout>
              </c:layout>
              <c:tx>
                <c:strRef>
                  <c:f>'BOD Dilution Water'!$F$2</c:f>
                  <c:strCache>
                    <c:ptCount val="1"/>
                    <c:pt idx="0">
                      <c:v>Upper Control Limit</c:v>
                    </c:pt>
                  </c:strCache>
                </c:strRef>
              </c:tx>
              <c:spPr>
                <a:noFill/>
                <a:ln w="25400">
                  <a:noFill/>
                </a:ln>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{A4E5A5DA-276F-4032-8B8F-EE6B45E30FBE}</c15:txfldGUID>
                      <c15:f>'BOD Dilution Water'!$F$2</c15:f>
                      <c15:dlblFieldTableCache>
                        <c:ptCount val="1"/>
                        <c:pt idx="0">
                          <c:v>Upper Control Limit</c:v>
                        </c:pt>
                      </c15:dlblFieldTableCache>
                    </c15:dlblFTEntry>
                  </c15:dlblFieldTable>
                  <c15:showDataLabelsRange val="0"/>
                </c:ext>
                <c:ext xmlns:c16="http://schemas.microsoft.com/office/drawing/2014/chart" uri="{C3380CC4-5D6E-409C-BE32-E72D297353CC}">
                  <c16:uniqueId val="{00000001-B866-4F3E-8E44-D5D7B53120F0}"/>
                </c:ext>
              </c:extLst>
            </c:dLbl>
            <c:dLbl>
              <c:idx val="3"/>
              <c:layout>
                <c:manualLayout>
                  <c:x val="-5.129438359573027E-2"/>
                  <c:y val="-2.9667781253370724E-2"/>
                </c:manualLayout>
              </c:layout>
              <c:spPr>
                <a:noFill/>
                <a:ln w="25400">
                  <a:noFill/>
                </a:ln>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B866-4F3E-8E44-D5D7B53120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Dilution Water'!$A$3:$A$25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numCache>
            </c:numRef>
          </c:cat>
          <c:val>
            <c:numRef>
              <c:f>'BOD Dilution Water'!$F$3:$F$25</c:f>
              <c:numCache>
                <c:formatCode>0.00</c:formatCode>
                <c:ptCount val="23"/>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numCache>
            </c:numRef>
          </c:val>
          <c:smooth val="0"/>
          <c:extLst>
            <c:ext xmlns:c16="http://schemas.microsoft.com/office/drawing/2014/chart" uri="{C3380CC4-5D6E-409C-BE32-E72D297353CC}">
              <c16:uniqueId val="{00000003-B866-4F3E-8E44-D5D7B53120F0}"/>
            </c:ext>
          </c:extLst>
        </c:ser>
        <c:ser>
          <c:idx val="2"/>
          <c:order val="2"/>
          <c:spPr>
            <a:ln w="19050" cap="rnd">
              <a:solidFill>
                <a:schemeClr val="accent3"/>
              </a:solidFill>
              <a:round/>
            </a:ln>
            <a:effectLst/>
          </c:spPr>
          <c:marker>
            <c:symbol val="none"/>
          </c:marker>
          <c:dLbls>
            <c:dLbl>
              <c:idx val="0"/>
              <c:layout>
                <c:manualLayout>
                  <c:x val="-2.8500816080368099E-2"/>
                  <c:y val="-2.9432855139682881E-2"/>
                </c:manualLayout>
              </c:layout>
              <c:tx>
                <c:strRef>
                  <c:f>'BOD Dilution Water'!$G$2</c:f>
                  <c:strCache>
                    <c:ptCount val="1"/>
                    <c:pt idx="0">
                      <c:v>Lower Control Limit </c:v>
                    </c:pt>
                  </c:strCache>
                </c:strRef>
              </c:tx>
              <c:spPr>
                <a:noFill/>
                <a:ln w="25400">
                  <a:noFill/>
                </a:ln>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{6F140A6A-A4F5-422B-A279-7D94762F3065}</c15:txfldGUID>
                      <c15:f>'BOD Dilution Water'!$G$2</c15:f>
                      <c15:dlblFieldTableCache>
                        <c:ptCount val="1"/>
                        <c:pt idx="0">
                          <c:v>Lower Control Limit </c:v>
                        </c:pt>
                      </c15:dlblFieldTableCache>
                    </c15:dlblFTEntry>
                  </c15:dlblFieldTable>
                  <c15:showDataLabelsRange val="0"/>
                </c:ext>
                <c:ext xmlns:c16="http://schemas.microsoft.com/office/drawing/2014/chart" uri="{C3380CC4-5D6E-409C-BE32-E72D297353CC}">
                  <c16:uniqueId val="{00000004-B866-4F3E-8E44-D5D7B53120F0}"/>
                </c:ext>
              </c:extLst>
            </c:dLbl>
            <c:dLbl>
              <c:idx val="5"/>
              <c:layout>
                <c:manualLayout>
                  <c:x val="-0.14251167184712515"/>
                  <c:y val="-2.7968072484090275E-2"/>
                </c:manualLayout>
              </c:layout>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6-4F3E-8E44-D5D7B53120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Dilution Water'!$A$3:$A$25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numCache>
            </c:numRef>
          </c:cat>
          <c:val>
            <c:numRef>
              <c:f>'BOD Dilution Water'!$G$3:$G$25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B866-4F3E-8E44-D5D7B53120F0}"/>
            </c:ext>
          </c:extLst>
        </c:ser>
        <c:ser>
          <c:idx val="3"/>
          <c:order val="3"/>
          <c:spPr>
            <a:ln w="19050" cap="rnd">
              <a:solidFill>
                <a:schemeClr val="accent4"/>
              </a:solidFill>
              <a:round/>
            </a:ln>
            <a:effectLst/>
          </c:spPr>
          <c:marker>
            <c:symbol val="none"/>
          </c:marker>
          <c:dPt>
            <c:idx val="0"/>
            <c:marker>
              <c:symbol val="circle"/>
              <c:size val="5"/>
              <c:spPr>
                <a:solidFill>
                  <a:schemeClr val="accent4"/>
                </a:solidFill>
                <a:ln w="9525">
                  <a:solidFill>
                    <a:schemeClr val="accent4"/>
                  </a:solidFill>
                </a:ln>
                <a:effectLst/>
              </c:spPr>
            </c:marker>
            <c:bubble3D val="0"/>
            <c:spPr>
              <a:ln w="19050" cap="rnd">
                <a:solidFill>
                  <a:schemeClr val="accent4"/>
                </a:solidFill>
                <a:round/>
              </a:ln>
              <a:effectLst/>
            </c:spPr>
            <c:extLst>
              <c:ext xmlns:c16="http://schemas.microsoft.com/office/drawing/2014/chart" uri="{C3380CC4-5D6E-409C-BE32-E72D297353CC}">
                <c16:uniqueId val="{00000008-B866-4F3E-8E44-D5D7B53120F0}"/>
              </c:ext>
            </c:extLst>
          </c:dPt>
          <c:dLbls>
            <c:dLbl>
              <c:idx val="0"/>
              <c:layout>
                <c:manualLayout>
                  <c:x val="0.42014563637117708"/>
                  <c:y val="1.4564984932438955E-2"/>
                </c:manualLayout>
              </c:layout>
              <c:tx>
                <c:strRef>
                  <c:f>'BOD Dilution Water'!$H$2</c:f>
                  <c:strCache>
                    <c:ptCount val="1"/>
                    <c:pt idx="0">
                      <c:v>2/3 Upper Control Limit *2/3 OF 0.2 (0.13)</c:v>
                    </c:pt>
                  </c:strCache>
                </c:strRef>
              </c:tx>
              <c:spPr>
                <a:noFill/>
                <a:ln w="25400">
                  <a:noFill/>
                </a:ln>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{A6389386-E014-4701-AE1A-5BB1B10ED090}</c15:txfldGUID>
                      <c15:f>'BOD Dilution Water'!$H$2</c15:f>
                      <c15:dlblFieldTableCache>
                        <c:ptCount val="1"/>
                        <c:pt idx="0">
                          <c:v>2/3 Upper Control Limit *2/3 OF 0.2 (0.13)</c:v>
                        </c:pt>
                      </c15:dlblFieldTableCache>
                    </c15:dlblFTEntry>
                  </c15:dlblFieldTable>
                  <c15:showDataLabelsRange val="0"/>
                </c:ext>
                <c:ext xmlns:c16="http://schemas.microsoft.com/office/drawing/2014/chart" uri="{C3380CC4-5D6E-409C-BE32-E72D297353CC}">
                  <c16:uniqueId val="{00000008-B866-4F3E-8E44-D5D7B53120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'BOD Dilution Water'!$A$3:$A$25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numCache>
            </c:numRef>
          </c:cat>
          <c:val>
            <c:numRef>
              <c:f>'BOD Dilution Water'!$H$3:$H$25</c:f>
              <c:numCache>
                <c:formatCode>0.00</c:formatCode>
                <c:ptCount val="23"/>
                <c:pt idx="0">
                  <c:v>0.13333333333333333</c:v>
                </c:pt>
                <c:pt idx="1">
                  <c:v>0.13333333333333333</c:v>
                </c:pt>
                <c:pt idx="2">
                  <c:v>0.13333333333333333</c:v>
                </c:pt>
                <c:pt idx="3">
                  <c:v>0.13333333333333333</c:v>
                </c:pt>
                <c:pt idx="4">
                  <c:v>0.13333333333333333</c:v>
                </c:pt>
                <c:pt idx="5">
                  <c:v>0.13333333333333333</c:v>
                </c:pt>
                <c:pt idx="6">
                  <c:v>0.13333333333333333</c:v>
                </c:pt>
                <c:pt idx="7">
                  <c:v>0.13333333333333333</c:v>
                </c:pt>
                <c:pt idx="8">
                  <c:v>0.13333333333333333</c:v>
                </c:pt>
                <c:pt idx="9">
                  <c:v>0.13333333333333333</c:v>
                </c:pt>
                <c:pt idx="10">
                  <c:v>0.13333333333333333</c:v>
                </c:pt>
                <c:pt idx="11">
                  <c:v>0.13333333333333333</c:v>
                </c:pt>
                <c:pt idx="12">
                  <c:v>0.13333333333333333</c:v>
                </c:pt>
                <c:pt idx="13">
                  <c:v>0.13333333333333333</c:v>
                </c:pt>
                <c:pt idx="14">
                  <c:v>0.13333333333333333</c:v>
                </c:pt>
                <c:pt idx="15">
                  <c:v>0.13333333333333333</c:v>
                </c:pt>
                <c:pt idx="16">
                  <c:v>0.13333333333333333</c:v>
                </c:pt>
                <c:pt idx="17">
                  <c:v>0.13333333333333333</c:v>
                </c:pt>
                <c:pt idx="18">
                  <c:v>0.13333333333333333</c:v>
                </c:pt>
                <c:pt idx="19">
                  <c:v>0.13333333333333333</c:v>
                </c:pt>
                <c:pt idx="20">
                  <c:v>0.13333333333333333</c:v>
                </c:pt>
                <c:pt idx="21">
                  <c:v>0.13333333333333333</c:v>
                </c:pt>
                <c:pt idx="22">
                  <c:v>0.13333333333333333</c:v>
                </c:pt>
              </c:numCache>
            </c:numRef>
          </c:val>
          <c:smooth val="0"/>
          <c:extLst>
            <c:ext xmlns:c16="http://schemas.microsoft.com/office/drawing/2014/chart" uri="{C3380CC4-5D6E-409C-BE32-E72D297353CC}">
              <c16:uniqueId val="{0000000A-B866-4F3E-8E44-D5D7B53120F0}"/>
            </c:ext>
          </c:extLst>
        </c:ser>
        <c:dLbls>
          <c:showLegendKey val="0"/>
          <c:showVal val="0"/>
          <c:showCatName val="0"/>
          <c:showSerName val="0"/>
          <c:showPercent val="0"/>
          <c:showBubbleSize val="0"/>
        </c:dLbls>
        <c:marker val="1"/>
        <c:smooth val="0"/>
        <c:axId val="802528944"/>
        <c:axId val="1"/>
      </c:lineChart>
      <c:dateAx>
        <c:axId val="802528944"/>
        <c:scaling>
          <c:orientation val="minMax"/>
        </c:scaling>
        <c:delete val="0"/>
        <c:axPos val="b"/>
        <c:title>
          <c:tx>
            <c:strRef>
              <c:f>'BOD Dilution Water'!$A$2</c:f>
              <c:strCache>
                <c:ptCount val="1"/>
                <c:pt idx="0">
                  <c:v>Date</c:v>
                </c:pt>
              </c:strCache>
            </c:strRef>
          </c:tx>
          <c:overlay val="0"/>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Value</a:t>
                </a:r>
              </a:p>
            </c:rich>
          </c:tx>
          <c:overlay val="0"/>
        </c:title>
        <c:numFmt formatCode="0.00"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528944"/>
        <c:crosses val="autoZero"/>
        <c:crossBetween val="between"/>
      </c:valAx>
      <c:spPr>
        <a:noFill/>
        <a:ln w="25400">
          <a:noFill/>
        </a:ln>
      </c:spPr>
    </c:plotArea>
    <c:legend>
      <c:legendPos val="r"/>
      <c:layout>
        <c:manualLayout>
          <c:xMode val="edge"/>
          <c:yMode val="edge"/>
          <c:x val="0.27486056430446193"/>
          <c:y val="0.91233499305233912"/>
          <c:w val="0.49162052985564308"/>
          <c:h val="4.606260614482016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'Ammonia Accuracy Control'!$B$1</c:f>
          <c:strCache>
            <c:ptCount val="1"/>
            <c:pt idx="0">
              <c:v>Ammonia Accuracy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6"/>
            <c:spPr>
              <a:solidFill>
                <a:schemeClr val="accent1"/>
              </a:solidFill>
              <a:ln w="9525">
                <a:solidFill>
                  <a:schemeClr val="accent1"/>
                </a:solidFill>
              </a:ln>
              <a:effectLst/>
            </c:spPr>
          </c:marker>
          <c:cat>
            <c:numRef>
              <c:f>'Ammonia Accuracy Control'!$A$3:$A$25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Accuracy Control'!$D$3:$D$25</c:f>
              <c:numCache>
                <c:formatCode>0.0</c:formatCode>
                <c:ptCount val="23"/>
                <c:pt idx="0">
                  <c:v>95</c:v>
                </c:pt>
                <c:pt idx="1">
                  <c:v>95</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val>
          <c:smooth val="0"/>
          <c:extLst>
            <c:ext xmlns:c16="http://schemas.microsoft.com/office/drawing/2014/chart" uri="{C3380CC4-5D6E-409C-BE32-E72D297353CC}">
              <c16:uniqueId val="{00000000-F4F7-4567-AA98-3CFA04B3E28B}"/>
            </c:ext>
          </c:extLst>
        </c:ser>
        <c:ser>
          <c:idx val="1"/>
          <c:order val="1"/>
          <c:spPr>
            <a:ln w="15875" cap="rnd">
              <a:solidFill>
                <a:schemeClr val="accent3"/>
              </a:solidFill>
              <a:round/>
            </a:ln>
            <a:effectLst/>
          </c:spPr>
          <c:marker>
            <c:symbol val="none"/>
          </c:marker>
          <c:dLbls>
            <c:dLbl>
              <c:idx val="0"/>
              <c:layout>
                <c:manualLayout>
                  <c:x val="-1.0220011909935154E-2"/>
                  <c:y val="1.7496352630426058E-2"/>
                </c:manualLayout>
              </c:layout>
              <c:tx>
                <c:strRef>
                  <c:f>'Ammonia Accuracy Control'!$P$28</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{6C0F4EC5-6A67-430E-A1E7-0AB3C4C5F38E}</c15:txfldGUID>
                      <c15:f>'Ammonia Accuracy Control'!$P$28</c15:f>
                      <c15:dlblFieldTableCache>
                        <c:ptCount val="1"/>
                        <c:pt idx="0">
                          <c:v>Mean</c:v>
                        </c:pt>
                      </c15:dlblFieldTableCache>
                    </c15:dlblFTEntry>
                  </c15:dlblFieldTable>
                  <c15:showDataLabelsRange val="0"/>
                </c:ext>
                <c:ext xmlns:c16="http://schemas.microsoft.com/office/drawing/2014/chart" uri="{C3380CC4-5D6E-409C-BE32-E72D297353CC}">
                  <c16:uniqueId val="{00000001-F4F7-4567-AA98-3CFA04B3E2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Accuracy Control'!$A$3:$A$25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Accuracy Control'!$E$3:$E$25</c:f>
              <c:numCache>
                <c:formatCode>0.00</c:formatCode>
                <c:ptCount val="23"/>
                <c:pt idx="0">
                  <c:v>99.444444444444443</c:v>
                </c:pt>
                <c:pt idx="1">
                  <c:v>99.444444444444443</c:v>
                </c:pt>
                <c:pt idx="2">
                  <c:v>99.444444444444443</c:v>
                </c:pt>
                <c:pt idx="3">
                  <c:v>99.444444444444443</c:v>
                </c:pt>
                <c:pt idx="4">
                  <c:v>99.444444444444443</c:v>
                </c:pt>
                <c:pt idx="5">
                  <c:v>99.444444444444443</c:v>
                </c:pt>
                <c:pt idx="6">
                  <c:v>99.444444444444443</c:v>
                </c:pt>
                <c:pt idx="7">
                  <c:v>99.444444444444443</c:v>
                </c:pt>
                <c:pt idx="8">
                  <c:v>99.444444444444443</c:v>
                </c:pt>
                <c:pt idx="9">
                  <c:v>99.444444444444443</c:v>
                </c:pt>
                <c:pt idx="10">
                  <c:v>99.444444444444443</c:v>
                </c:pt>
                <c:pt idx="11">
                  <c:v>99.444444444444443</c:v>
                </c:pt>
                <c:pt idx="12">
                  <c:v>99.444444444444443</c:v>
                </c:pt>
                <c:pt idx="13">
                  <c:v>99.444444444444443</c:v>
                </c:pt>
                <c:pt idx="14">
                  <c:v>99.444444444444443</c:v>
                </c:pt>
                <c:pt idx="15">
                  <c:v>99.444444444444443</c:v>
                </c:pt>
                <c:pt idx="16">
                  <c:v>99.444444444444443</c:v>
                </c:pt>
                <c:pt idx="17">
                  <c:v>99.444444444444443</c:v>
                </c:pt>
                <c:pt idx="18">
                  <c:v>99.444444444444443</c:v>
                </c:pt>
                <c:pt idx="19">
                  <c:v>99.444444444444443</c:v>
                </c:pt>
                <c:pt idx="20">
                  <c:v>99.444444444444443</c:v>
                </c:pt>
                <c:pt idx="21">
                  <c:v>99.444444444444443</c:v>
                </c:pt>
                <c:pt idx="22">
                  <c:v>99.444444444444443</c:v>
                </c:pt>
              </c:numCache>
            </c:numRef>
          </c:val>
          <c:smooth val="0"/>
          <c:extLst>
            <c:ext xmlns:c16="http://schemas.microsoft.com/office/drawing/2014/chart" uri="{C3380CC4-5D6E-409C-BE32-E72D297353CC}">
              <c16:uniqueId val="{00000002-F4F7-4567-AA98-3CFA04B3E28B}"/>
            </c:ext>
          </c:extLst>
        </c:ser>
        <c:ser>
          <c:idx val="2"/>
          <c:order val="2"/>
          <c:spPr>
            <a:ln w="15875" cap="rnd">
              <a:solidFill>
                <a:schemeClr val="accent4">
                  <a:lumMod val="60000"/>
                  <a:lumOff val="40000"/>
                </a:schemeClr>
              </a:solidFill>
              <a:round/>
            </a:ln>
            <a:effectLst/>
          </c:spPr>
          <c:marker>
            <c:symbol val="none"/>
          </c:marker>
          <c:dLbls>
            <c:dLbl>
              <c:idx val="0"/>
              <c:layout>
                <c:manualLayout>
                  <c:x val="-1.1923347228257662E-2"/>
                  <c:y val="-1.7496352630426058E-2"/>
                </c:manualLayout>
              </c:layout>
              <c:tx>
                <c:strRef>
                  <c:f>'Ammonia Accuracy Control'!$P$30</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{6B2928E6-BB04-41F5-A143-956B24FD17EE}</c15:txfldGUID>
                      <c15:f>'Ammonia Accuracy Control'!$P$30</c15:f>
                      <c15:dlblFieldTableCache>
                        <c:ptCount val="1"/>
                        <c:pt idx="0">
                          <c:v>UWL</c:v>
                        </c:pt>
                      </c15:dlblFieldTableCache>
                    </c15:dlblFTEntry>
                  </c15:dlblFieldTable>
                  <c15:showDataLabelsRange val="0"/>
                </c:ext>
                <c:ext xmlns:c16="http://schemas.microsoft.com/office/drawing/2014/chart" uri="{C3380CC4-5D6E-409C-BE32-E72D297353CC}">
                  <c16:uniqueId val="{00000003-F4F7-4567-AA98-3CFA04B3E2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Accuracy Control'!$A$3:$A$25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Accuracy Control'!$F$3:$F$25</c:f>
              <c:numCache>
                <c:formatCode>0.00</c:formatCode>
                <c:ptCount val="23"/>
                <c:pt idx="0">
                  <c:v>102.58714124971799</c:v>
                </c:pt>
                <c:pt idx="1">
                  <c:v>102.58714124971799</c:v>
                </c:pt>
                <c:pt idx="2">
                  <c:v>102.58714124971799</c:v>
                </c:pt>
                <c:pt idx="3">
                  <c:v>102.58714124971799</c:v>
                </c:pt>
                <c:pt idx="4">
                  <c:v>102.58714124971799</c:v>
                </c:pt>
                <c:pt idx="5">
                  <c:v>102.58714124971799</c:v>
                </c:pt>
                <c:pt idx="6">
                  <c:v>102.58714124971799</c:v>
                </c:pt>
                <c:pt idx="7">
                  <c:v>102.58714124971799</c:v>
                </c:pt>
                <c:pt idx="8">
                  <c:v>102.58714124971799</c:v>
                </c:pt>
                <c:pt idx="9">
                  <c:v>102.58714124971799</c:v>
                </c:pt>
                <c:pt idx="10">
                  <c:v>102.58714124971799</c:v>
                </c:pt>
                <c:pt idx="11">
                  <c:v>102.58714124971799</c:v>
                </c:pt>
                <c:pt idx="12">
                  <c:v>102.58714124971799</c:v>
                </c:pt>
                <c:pt idx="13">
                  <c:v>102.58714124971799</c:v>
                </c:pt>
                <c:pt idx="14">
                  <c:v>102.58714124971799</c:v>
                </c:pt>
                <c:pt idx="15">
                  <c:v>102.58714124971799</c:v>
                </c:pt>
                <c:pt idx="16">
                  <c:v>102.58714124971799</c:v>
                </c:pt>
                <c:pt idx="17">
                  <c:v>102.58714124971799</c:v>
                </c:pt>
                <c:pt idx="18">
                  <c:v>102.58714124971799</c:v>
                </c:pt>
                <c:pt idx="19">
                  <c:v>102.58714124971799</c:v>
                </c:pt>
                <c:pt idx="20">
                  <c:v>102.58714124971799</c:v>
                </c:pt>
                <c:pt idx="21">
                  <c:v>102.58714124971799</c:v>
                </c:pt>
                <c:pt idx="22">
                  <c:v>102.58714124971799</c:v>
                </c:pt>
              </c:numCache>
            </c:numRef>
          </c:val>
          <c:smooth val="0"/>
          <c:extLst>
            <c:ext xmlns:c16="http://schemas.microsoft.com/office/drawing/2014/chart" uri="{C3380CC4-5D6E-409C-BE32-E72D297353CC}">
              <c16:uniqueId val="{00000004-F4F7-4567-AA98-3CFA04B3E28B}"/>
            </c:ext>
          </c:extLst>
        </c:ser>
        <c:ser>
          <c:idx val="3"/>
          <c:order val="3"/>
          <c:spPr>
            <a:ln w="15875" cap="rnd">
              <a:solidFill>
                <a:schemeClr val="accent5">
                  <a:lumMod val="60000"/>
                  <a:lumOff val="40000"/>
                </a:schemeClr>
              </a:solidFill>
              <a:round/>
            </a:ln>
            <a:effectLst/>
          </c:spPr>
          <c:marker>
            <c:symbol val="none"/>
          </c:marker>
          <c:dLbls>
            <c:dLbl>
              <c:idx val="0"/>
              <c:layout>
                <c:manualLayout>
                  <c:x val="-1.1923347228257662E-2"/>
                  <c:y val="-1.7496352630426152E-2"/>
                </c:manualLayout>
              </c:layout>
              <c:tx>
                <c:strRef>
                  <c:f>'Ammonia Accuracy Control'!$P$31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{C56D460B-D591-4833-B94E-707DE0A1D35B}</c15:txfldGUID>
                      <c15:f>'Ammonia Accuracy Control'!$P$31</c15:f>
                      <c15:dlblFieldTableCache>
                        <c:ptCount val="1"/>
                        <c:pt idx="0">
                          <c:v>LWL</c:v>
                        </c:pt>
                      </c15:dlblFieldTableCache>
                    </c15:dlblFTEntry>
                  </c15:dlblFieldTable>
                  <c15:showDataLabelsRange val="0"/>
                </c:ext>
                <c:ext xmlns:c16="http://schemas.microsoft.com/office/drawing/2014/chart" uri="{C3380CC4-5D6E-409C-BE32-E72D297353CC}">
                  <c16:uniqueId val="{00000005-F4F7-4567-AA98-3CFA04B3E2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Accuracy Control'!$A$3:$A$25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Accuracy Control'!$G$3:$G$25</c:f>
              <c:numCache>
                <c:formatCode>0.00</c:formatCode>
                <c:ptCount val="23"/>
                <c:pt idx="0">
                  <c:v>96.301747639170898</c:v>
                </c:pt>
                <c:pt idx="1">
                  <c:v>96.301747639170898</c:v>
                </c:pt>
                <c:pt idx="2">
                  <c:v>96.301747639170898</c:v>
                </c:pt>
                <c:pt idx="3">
                  <c:v>96.301747639170898</c:v>
                </c:pt>
                <c:pt idx="4">
                  <c:v>96.301747639170898</c:v>
                </c:pt>
                <c:pt idx="5">
                  <c:v>96.301747639170898</c:v>
                </c:pt>
                <c:pt idx="6">
                  <c:v>96.301747639170898</c:v>
                </c:pt>
                <c:pt idx="7">
                  <c:v>96.301747639170898</c:v>
                </c:pt>
                <c:pt idx="8">
                  <c:v>96.301747639170898</c:v>
                </c:pt>
                <c:pt idx="9">
                  <c:v>96.301747639170898</c:v>
                </c:pt>
                <c:pt idx="10">
                  <c:v>96.301747639170898</c:v>
                </c:pt>
                <c:pt idx="11">
                  <c:v>96.301747639170898</c:v>
                </c:pt>
                <c:pt idx="12">
                  <c:v>96.301747639170898</c:v>
                </c:pt>
                <c:pt idx="13">
                  <c:v>96.301747639170898</c:v>
                </c:pt>
                <c:pt idx="14">
                  <c:v>96.301747639170898</c:v>
                </c:pt>
                <c:pt idx="15">
                  <c:v>96.301747639170898</c:v>
                </c:pt>
                <c:pt idx="16">
                  <c:v>96.301747639170898</c:v>
                </c:pt>
                <c:pt idx="17">
                  <c:v>96.301747639170898</c:v>
                </c:pt>
                <c:pt idx="18">
                  <c:v>96.301747639170898</c:v>
                </c:pt>
                <c:pt idx="19">
                  <c:v>96.301747639170898</c:v>
                </c:pt>
                <c:pt idx="20">
                  <c:v>96.301747639170898</c:v>
                </c:pt>
                <c:pt idx="21">
                  <c:v>96.301747639170898</c:v>
                </c:pt>
                <c:pt idx="22">
                  <c:v>96.301747639170898</c:v>
                </c:pt>
              </c:numCache>
            </c:numRef>
          </c:val>
          <c:smooth val="0"/>
          <c:extLst>
            <c:ext xmlns:c16="http://schemas.microsoft.com/office/drawing/2014/chart" uri="{C3380CC4-5D6E-409C-BE32-E72D297353CC}">
              <c16:uniqueId val="{00000006-F4F7-4567-AA98-3CFA04B3E28B}"/>
            </c:ext>
          </c:extLst>
        </c:ser>
        <c:ser>
          <c:idx val="4"/>
          <c:order val="4"/>
          <c:spPr>
            <a:ln w="15875" cap="rnd">
              <a:solidFill>
                <a:schemeClr val="accent6">
                  <a:lumMod val="60000"/>
                  <a:lumOff val="40000"/>
                </a:schemeClr>
              </a:solidFill>
              <a:round/>
            </a:ln>
            <a:effectLst/>
          </c:spPr>
          <c:marker>
            <c:symbol val="none"/>
          </c:marker>
          <c:dLbls>
            <c:dLbl>
              <c:idx val="0"/>
              <c:layout>
                <c:manualLayout>
                  <c:x val="-8.5166765916126156E-3"/>
                  <c:y val="-2.4994789472037249E-2"/>
                </c:manualLayout>
              </c:layout>
              <c:tx>
                <c:strRef>
                  <c:f>'Ammonia Accuracy Control'!$P$32</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{F95EAB72-BDAD-4CD7-BE5C-801FD7D408E0}</c15:txfldGUID>
                      <c15:f>'Ammonia Accuracy Control'!$P$32</c15:f>
                      <c15:dlblFieldTableCache>
                        <c:ptCount val="1"/>
                        <c:pt idx="0">
                          <c:v>UCL</c:v>
                        </c:pt>
                      </c15:dlblFieldTableCache>
                    </c15:dlblFTEntry>
                  </c15:dlblFieldTable>
                  <c15:showDataLabelsRange val="0"/>
                </c:ext>
                <c:ext xmlns:c16="http://schemas.microsoft.com/office/drawing/2014/chart" uri="{C3380CC4-5D6E-409C-BE32-E72D297353CC}">
                  <c16:uniqueId val="{00000007-F4F7-4567-AA98-3CFA04B3E2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Accuracy Control'!$A$3:$A$25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Accuracy Control'!$H$3:$H$25</c:f>
              <c:numCache>
                <c:formatCode>0.00</c:formatCode>
                <c:ptCount val="23"/>
                <c:pt idx="0">
                  <c:v>104.15848965235476</c:v>
                </c:pt>
                <c:pt idx="1">
                  <c:v>104.15848965235476</c:v>
                </c:pt>
                <c:pt idx="2">
                  <c:v>104.15848965235476</c:v>
                </c:pt>
                <c:pt idx="3">
                  <c:v>104.15848965235476</c:v>
                </c:pt>
                <c:pt idx="4">
                  <c:v>104.15848965235476</c:v>
                </c:pt>
                <c:pt idx="5">
                  <c:v>104.15848965235476</c:v>
                </c:pt>
                <c:pt idx="6">
                  <c:v>104.15848965235476</c:v>
                </c:pt>
                <c:pt idx="7">
                  <c:v>104.15848965235476</c:v>
                </c:pt>
                <c:pt idx="8">
                  <c:v>104.15848965235476</c:v>
                </c:pt>
                <c:pt idx="9">
                  <c:v>104.15848965235476</c:v>
                </c:pt>
                <c:pt idx="10">
                  <c:v>104.15848965235476</c:v>
                </c:pt>
                <c:pt idx="11">
                  <c:v>104.15848965235476</c:v>
                </c:pt>
                <c:pt idx="12">
                  <c:v>104.15848965235476</c:v>
                </c:pt>
                <c:pt idx="13">
                  <c:v>104.15848965235476</c:v>
                </c:pt>
                <c:pt idx="14">
                  <c:v>104.15848965235476</c:v>
                </c:pt>
                <c:pt idx="15">
                  <c:v>104.15848965235476</c:v>
                </c:pt>
                <c:pt idx="16">
                  <c:v>104.15848965235476</c:v>
                </c:pt>
                <c:pt idx="17">
                  <c:v>104.15848965235476</c:v>
                </c:pt>
                <c:pt idx="18">
                  <c:v>104.15848965235476</c:v>
                </c:pt>
                <c:pt idx="19">
                  <c:v>104.15848965235476</c:v>
                </c:pt>
                <c:pt idx="20">
                  <c:v>104.15848965235476</c:v>
                </c:pt>
                <c:pt idx="21">
                  <c:v>104.15848965235476</c:v>
                </c:pt>
                <c:pt idx="22">
                  <c:v>104.15848965235476</c:v>
                </c:pt>
              </c:numCache>
            </c:numRef>
          </c:val>
          <c:smooth val="0"/>
          <c:extLst>
            <c:ext xmlns:c16="http://schemas.microsoft.com/office/drawing/2014/chart" uri="{C3380CC4-5D6E-409C-BE32-E72D297353CC}">
              <c16:uniqueId val="{00000008-F4F7-4567-AA98-3CFA04B3E28B}"/>
            </c:ext>
          </c:extLst>
        </c:ser>
        <c:ser>
          <c:idx val="5"/>
          <c:order val="5"/>
          <c:spPr>
            <a:ln w="15875" cap="rnd">
              <a:solidFill>
                <a:schemeClr val="tx2">
                  <a:lumMod val="60000"/>
                  <a:lumOff val="40000"/>
                </a:schemeClr>
              </a:solidFill>
              <a:round/>
            </a:ln>
            <a:effectLst/>
          </c:spPr>
          <c:marker>
            <c:symbol val="none"/>
          </c:marker>
          <c:dLbls>
            <c:dLbl>
              <c:idx val="0"/>
              <c:layout>
                <c:manualLayout>
                  <c:x val="-8.5166765916126156E-3"/>
                  <c:y val="-1.7496352630426152E-2"/>
                </c:manualLayout>
              </c:layout>
              <c:tx>
                <c:strRef>
                  <c:f>'Ammonia Accuracy Control'!$P$33</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{37EDF525-6F9C-42EC-BACC-3F77DEB12FF3}</c15:txfldGUID>
                      <c15:f>'Ammonia Accuracy Control'!$P$33</c15:f>
                      <c15:dlblFieldTableCache>
                        <c:ptCount val="1"/>
                        <c:pt idx="0">
                          <c:v>LCL</c:v>
                        </c:pt>
                      </c15:dlblFieldTableCache>
                    </c15:dlblFTEntry>
                  </c15:dlblFieldTable>
                  <c15:showDataLabelsRange val="0"/>
                </c:ext>
                <c:ext xmlns:c16="http://schemas.microsoft.com/office/drawing/2014/chart" uri="{C3380CC4-5D6E-409C-BE32-E72D297353CC}">
                  <c16:uniqueId val="{00000009-F4F7-4567-AA98-3CFA04B3E2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Accuracy Control'!$A$3:$A$25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Accuracy Control'!$I$3:$I$25</c:f>
              <c:numCache>
                <c:formatCode>0.00</c:formatCode>
                <c:ptCount val="23"/>
                <c:pt idx="0">
                  <c:v>94.730399236534126</c:v>
                </c:pt>
                <c:pt idx="1">
                  <c:v>94.730399236534126</c:v>
                </c:pt>
                <c:pt idx="2">
                  <c:v>94.730399236534126</c:v>
                </c:pt>
                <c:pt idx="3">
                  <c:v>94.730399236534126</c:v>
                </c:pt>
                <c:pt idx="4">
                  <c:v>94.730399236534126</c:v>
                </c:pt>
                <c:pt idx="5">
                  <c:v>94.730399236534126</c:v>
                </c:pt>
                <c:pt idx="6">
                  <c:v>94.730399236534126</c:v>
                </c:pt>
                <c:pt idx="7">
                  <c:v>94.730399236534126</c:v>
                </c:pt>
                <c:pt idx="8">
                  <c:v>94.730399236534126</c:v>
                </c:pt>
                <c:pt idx="9">
                  <c:v>94.730399236534126</c:v>
                </c:pt>
                <c:pt idx="10">
                  <c:v>94.730399236534126</c:v>
                </c:pt>
                <c:pt idx="11">
                  <c:v>94.730399236534126</c:v>
                </c:pt>
                <c:pt idx="12">
                  <c:v>94.730399236534126</c:v>
                </c:pt>
                <c:pt idx="13">
                  <c:v>94.730399236534126</c:v>
                </c:pt>
                <c:pt idx="14">
                  <c:v>94.730399236534126</c:v>
                </c:pt>
                <c:pt idx="15">
                  <c:v>94.730399236534126</c:v>
                </c:pt>
                <c:pt idx="16">
                  <c:v>94.730399236534126</c:v>
                </c:pt>
                <c:pt idx="17">
                  <c:v>94.730399236534126</c:v>
                </c:pt>
                <c:pt idx="18">
                  <c:v>94.730399236534126</c:v>
                </c:pt>
                <c:pt idx="19">
                  <c:v>94.730399236534126</c:v>
                </c:pt>
                <c:pt idx="20">
                  <c:v>94.730399236534126</c:v>
                </c:pt>
                <c:pt idx="21">
                  <c:v>94.730399236534126</c:v>
                </c:pt>
                <c:pt idx="22">
                  <c:v>94.730399236534126</c:v>
                </c:pt>
              </c:numCache>
            </c:numRef>
          </c:val>
          <c:smooth val="0"/>
          <c:extLst>
            <c:ext xmlns:c16="http://schemas.microsoft.com/office/drawing/2014/chart" uri="{C3380CC4-5D6E-409C-BE32-E72D297353CC}">
              <c16:uniqueId val="{0000000A-F4F7-4567-AA98-3CFA04B3E28B}"/>
            </c:ext>
          </c:extLst>
        </c:ser>
        <c:dLbls>
          <c:showLegendKey val="0"/>
          <c:showVal val="0"/>
          <c:showCatName val="0"/>
          <c:showSerName val="0"/>
          <c:showPercent val="0"/>
          <c:showBubbleSize val="0"/>
        </c:dLbls>
        <c:marker val="1"/>
        <c:smooth val="0"/>
        <c:axId val="803533888"/>
        <c:axId val="1"/>
      </c:lineChart>
      <c:dateAx>
        <c:axId val="803533888"/>
        <c:scaling>
          <c:orientation val="minMax"/>
        </c:scaling>
        <c:delete val="0"/>
        <c:axPos val="b"/>
        <c:title>
          <c:tx>
            <c:strRef>
              <c:f>'Ammonia Accuracy Control'!$A$2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'Ammonia Accuracy Control'!$D$2</c:f>
              <c:strCache>
                <c:ptCount val="1"/>
                <c:pt idx="0">
                  <c:v>% Recovery</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53388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Ammonia</a:t>
            </a:r>
            <a:r>
              <a:rPr lang="en-US" baseline="0"/>
              <a:t> Matrix</a:t>
            </a:r>
            <a:r>
              <a:rPr lang="en-US"/>
              <a:t> Precision</a:t>
            </a:r>
            <a:r>
              <a:rPr lang="en-US" baseline="0"/>
              <a:t> Control </a:t>
            </a:r>
            <a:r>
              <a:rPr lang="en-US"/>
              <a:t>Chart</a:t>
            </a:r>
          </a:p>
        </c:rich>
      </c:tx>
      <c:overlay val="0"/>
      <c:spPr>
        <a:noFill/>
        <a:ln w="25400">
          <a:noFill/>
        </a:ln>
      </c:spPr>
    </c:title>
    <c:autoTitleDeleted val="0"/>
    <c:plotArea>
      <c:layout/>
      <c:lineChart>
        <c:grouping val="standard"/>
        <c:varyColors val="0"/>
        <c:ser>
          <c:idx val="0"/>
          <c:order val="0"/>
          <c:spPr>
            <a:ln w="28575" cap="rnd">
              <a:solidFill>
                <a:schemeClr val="accent1"/>
              </a:solidFill>
              <a:round/>
            </a:ln>
            <a:effectLst/>
          </c:spPr>
          <c:marker>
            <c:symbol val="circle"/>
            <c:size val="6"/>
            <c:spPr>
              <a:solidFill>
                <a:srgbClr val="002060">
                  <a:alpha val="96000"/>
                </a:srgbClr>
              </a:solidFill>
              <a:ln w="9525">
                <a:solidFill>
                  <a:schemeClr val="accent1"/>
                </a:solidFill>
              </a:ln>
              <a:effectLst/>
            </c:spPr>
          </c:marker>
          <c:cat>
            <c:numRef>
              <c:f>'Ammonia Matrix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Precision'!$F$3:$F$25</c:f>
              <c:numCache>
                <c:formatCode>0.00</c:formatCode>
                <c:ptCount val="23"/>
                <c:pt idx="0">
                  <c:v>28.571428571428584</c:v>
                </c:pt>
                <c:pt idx="1">
                  <c:v>0</c:v>
                </c:pt>
                <c:pt idx="2">
                  <c:v>39.999999999999993</c:v>
                </c:pt>
                <c:pt idx="3">
                  <c:v>66.666666666666657</c:v>
                </c:pt>
                <c:pt idx="4">
                  <c:v>2.6666666666666692</c:v>
                </c:pt>
                <c:pt idx="5">
                  <c:v>8.6956521739130324</c:v>
                </c:pt>
                <c:pt idx="6">
                  <c:v>1.9417475728155442</c:v>
                </c:pt>
                <c:pt idx="7">
                  <c:v>2.8169014084507067</c:v>
                </c:pt>
                <c:pt idx="8">
                  <c:v>1.904761904761898</c:v>
                </c:pt>
                <c:pt idx="9">
                  <c:v>1.9417475728155442</c:v>
                </c:pt>
                <c:pt idx="10">
                  <c:v>2.1052631578947292</c:v>
                </c:pt>
                <c:pt idx="11">
                  <c:v>66.666666666666657</c:v>
                </c:pt>
                <c:pt idx="12">
                  <c:v>0</c:v>
                </c:pt>
                <c:pt idx="13">
                  <c:v>66.666666666666657</c:v>
                </c:pt>
                <c:pt idx="14">
                  <c:v>200</c:v>
                </c:pt>
                <c:pt idx="15">
                  <c:v>200</c:v>
                </c:pt>
                <c:pt idx="16">
                  <c:v>28.571428571428584</c:v>
                </c:pt>
                <c:pt idx="17">
                  <c:v>66.666666666666657</c:v>
                </c:pt>
                <c:pt idx="18">
                  <c:v>2.1052631578947292</c:v>
                </c:pt>
                <c:pt idx="19">
                  <c:v>66.666666666666657</c:v>
                </c:pt>
                <c:pt idx="20">
                  <c:v>0</c:v>
                </c:pt>
                <c:pt idx="21">
                  <c:v>66.666666666666657</c:v>
                </c:pt>
                <c:pt idx="22">
                  <c:v>28.571428571428584</c:v>
                </c:pt>
              </c:numCache>
            </c:numRef>
          </c:val>
          <c:smooth val="0"/>
          <c:extLst>
            <c:ext xmlns:c16="http://schemas.microsoft.com/office/drawing/2014/chart" uri="{C3380CC4-5D6E-409C-BE32-E72D297353CC}">
              <c16:uniqueId val="{00000000-D685-4E27-BE06-B1D1CDCCAE66}"/>
            </c:ext>
          </c:extLst>
        </c:ser>
        <c:ser>
          <c:idx val="1"/>
          <c:order val="1"/>
          <c:spPr>
            <a:ln w="19050" cap="rnd">
              <a:solidFill>
                <a:schemeClr val="accent3">
                  <a:lumMod val="75000"/>
                </a:schemeClr>
              </a:solidFill>
              <a:round/>
            </a:ln>
            <a:effectLst/>
          </c:spPr>
          <c:marker>
            <c:symbol val="none"/>
          </c:marker>
          <c:dLbls>
            <c:dLbl>
              <c:idx val="0"/>
              <c:layout>
                <c:manualLayout>
                  <c:x val="-1.4681891389841403E-2"/>
                  <c:y val="3.7037037037037035E-2"/>
                </c:manualLayout>
              </c:layout>
              <c:tx>
                <c:strRef>
                  <c:f>'Ammonia Matrix Precision'!$P$27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{90A948D8-A64A-4F1D-A1FE-1255E5A93EBF}</c15:txfldGUID>
                      <c15:f>'Ammonia Matrix Precision'!$P$27</c15:f>
                      <c15:dlblFieldTableCache>
                        <c:ptCount val="1"/>
                        <c:pt idx="0">
                          <c:v>Mean</c:v>
                        </c:pt>
                      </c15:dlblFieldTableCache>
                    </c15:dlblFTEntry>
                  </c15:dlblFieldTable>
                  <c15:showDataLabelsRange val="0"/>
                </c:ext>
                <c:ext xmlns:c16="http://schemas.microsoft.com/office/drawing/2014/chart" uri="{C3380CC4-5D6E-409C-BE32-E72D297353CC}">
                  <c16:uniqueId val="{00000001-D685-4E27-BE06-B1D1CDCCA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Precision'!$G$3:$G$25</c:f>
              <c:numCache>
                <c:formatCode>0.00</c:formatCode>
                <c:ptCount val="23"/>
                <c:pt idx="0">
                  <c:v>41.299664753456454</c:v>
                </c:pt>
                <c:pt idx="1">
                  <c:v>41.299664753456454</c:v>
                </c:pt>
                <c:pt idx="2">
                  <c:v>41.299664753456454</c:v>
                </c:pt>
                <c:pt idx="3">
                  <c:v>41.299664753456454</c:v>
                </c:pt>
                <c:pt idx="4">
                  <c:v>41.299664753456454</c:v>
                </c:pt>
                <c:pt idx="5">
                  <c:v>41.299664753456454</c:v>
                </c:pt>
                <c:pt idx="6">
                  <c:v>41.299664753456454</c:v>
                </c:pt>
                <c:pt idx="7">
                  <c:v>41.299664753456454</c:v>
                </c:pt>
                <c:pt idx="8">
                  <c:v>41.299664753456454</c:v>
                </c:pt>
                <c:pt idx="9">
                  <c:v>41.299664753456454</c:v>
                </c:pt>
                <c:pt idx="10">
                  <c:v>41.299664753456454</c:v>
                </c:pt>
                <c:pt idx="11">
                  <c:v>41.299664753456454</c:v>
                </c:pt>
                <c:pt idx="12">
                  <c:v>41.299664753456454</c:v>
                </c:pt>
                <c:pt idx="13">
                  <c:v>41.299664753456454</c:v>
                </c:pt>
                <c:pt idx="14">
                  <c:v>41.299664753456454</c:v>
                </c:pt>
                <c:pt idx="15">
                  <c:v>41.299664753456454</c:v>
                </c:pt>
                <c:pt idx="16">
                  <c:v>41.299664753456454</c:v>
                </c:pt>
                <c:pt idx="17">
                  <c:v>41.299664753456454</c:v>
                </c:pt>
                <c:pt idx="18">
                  <c:v>41.299664753456454</c:v>
                </c:pt>
                <c:pt idx="19">
                  <c:v>41.299664753456454</c:v>
                </c:pt>
                <c:pt idx="20">
                  <c:v>41.299664753456454</c:v>
                </c:pt>
                <c:pt idx="21">
                  <c:v>41.299664753456454</c:v>
                </c:pt>
                <c:pt idx="22">
                  <c:v>41.299664753456454</c:v>
                </c:pt>
              </c:numCache>
            </c:numRef>
          </c:val>
          <c:smooth val="0"/>
          <c:extLst>
            <c:ext xmlns:c16="http://schemas.microsoft.com/office/drawing/2014/chart" uri="{C3380CC4-5D6E-409C-BE32-E72D297353CC}">
              <c16:uniqueId val="{00000002-D685-4E27-BE06-B1D1CDCCAE66}"/>
            </c:ext>
          </c:extLst>
        </c:ser>
        <c:ser>
          <c:idx val="2"/>
          <c:order val="2"/>
          <c:spPr>
            <a:ln w="19050" cap="rnd">
              <a:solidFill>
                <a:schemeClr val="accent3"/>
              </a:solidFill>
              <a:round/>
            </a:ln>
            <a:effectLst/>
          </c:spPr>
          <c:marker>
            <c:symbol val="none"/>
          </c:marker>
          <c:cat>
            <c:numRef>
              <c:f>'Ammonia Matrix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smooth val="0"/>
          <c:extLst>
            <c:ext xmlns:c16="http://schemas.microsoft.com/office/drawing/2014/chart" uri="{C3380CC4-5D6E-409C-BE32-E72D297353CC}">
              <c16:uniqueId val="{00000003-D685-4E27-BE06-B1D1CDCCAE66}"/>
            </c:ext>
          </c:extLst>
        </c:ser>
        <c:ser>
          <c:idx val="3"/>
          <c:order val="3"/>
          <c:spPr>
            <a:ln w="19050" cap="rnd">
              <a:solidFill>
                <a:schemeClr val="accent4"/>
              </a:solidFill>
              <a:round/>
            </a:ln>
            <a:effectLst/>
          </c:spPr>
          <c:marker>
            <c:symbol val="none"/>
          </c:marker>
          <c:dLbls>
            <c:dLbl>
              <c:idx val="0"/>
              <c:layout>
                <c:manualLayout>
                  <c:x val="-4.8939637966138013E-3"/>
                  <c:y val="-3.7037037037037035E-2"/>
                </c:manualLayout>
              </c:layout>
              <c:tx>
                <c:strRef>
                  <c:f>'Ammonia Matrix Precision'!$P$29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{F3D7B1AF-75AD-4634-8410-D6A9A3F544E2}</c15:txfldGUID>
                      <c15:f>'Ammonia Matrix Precision'!$P$29</c15:f>
                      <c15:dlblFieldTableCache>
                        <c:ptCount val="1"/>
                        <c:pt idx="0">
                          <c:v>UWL</c:v>
                        </c:pt>
                      </c15:dlblFieldTableCache>
                    </c15:dlblFTEntry>
                  </c15:dlblFieldTable>
                  <c15:showDataLabelsRange val="0"/>
                </c:ext>
                <c:ext xmlns:c16="http://schemas.microsoft.com/office/drawing/2014/chart" uri="{C3380CC4-5D6E-409C-BE32-E72D297353CC}">
                  <c16:uniqueId val="{00000004-D685-4E27-BE06-B1D1CDCCA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Precision'!$H$3:$H$25</c:f>
              <c:numCache>
                <c:formatCode>0.00</c:formatCode>
                <c:ptCount val="23"/>
                <c:pt idx="0">
                  <c:v>152.88593998851934</c:v>
                </c:pt>
                <c:pt idx="1">
                  <c:v>152.88593998851934</c:v>
                </c:pt>
                <c:pt idx="2">
                  <c:v>152.88593998851934</c:v>
                </c:pt>
                <c:pt idx="3">
                  <c:v>152.88593998851934</c:v>
                </c:pt>
                <c:pt idx="4">
                  <c:v>152.88593998851934</c:v>
                </c:pt>
                <c:pt idx="5">
                  <c:v>152.88593998851934</c:v>
                </c:pt>
                <c:pt idx="6">
                  <c:v>152.88593998851934</c:v>
                </c:pt>
                <c:pt idx="7">
                  <c:v>152.88593998851934</c:v>
                </c:pt>
                <c:pt idx="8">
                  <c:v>152.88593998851934</c:v>
                </c:pt>
                <c:pt idx="9">
                  <c:v>152.88593998851934</c:v>
                </c:pt>
                <c:pt idx="10">
                  <c:v>152.88593998851934</c:v>
                </c:pt>
                <c:pt idx="11">
                  <c:v>152.88593998851934</c:v>
                </c:pt>
                <c:pt idx="12">
                  <c:v>152.88593998851934</c:v>
                </c:pt>
                <c:pt idx="13">
                  <c:v>152.88593998851934</c:v>
                </c:pt>
                <c:pt idx="14">
                  <c:v>152.88593998851934</c:v>
                </c:pt>
                <c:pt idx="15">
                  <c:v>152.88593998851934</c:v>
                </c:pt>
                <c:pt idx="16">
                  <c:v>152.88593998851934</c:v>
                </c:pt>
                <c:pt idx="17">
                  <c:v>152.88593998851934</c:v>
                </c:pt>
                <c:pt idx="18">
                  <c:v>152.88593998851934</c:v>
                </c:pt>
                <c:pt idx="19">
                  <c:v>152.88593998851934</c:v>
                </c:pt>
                <c:pt idx="20">
                  <c:v>152.88593998851934</c:v>
                </c:pt>
                <c:pt idx="21">
                  <c:v>152.88593998851934</c:v>
                </c:pt>
                <c:pt idx="22">
                  <c:v>152.88593998851934</c:v>
                </c:pt>
              </c:numCache>
            </c:numRef>
          </c:val>
          <c:smooth val="0"/>
          <c:extLst>
            <c:ext xmlns:c16="http://schemas.microsoft.com/office/drawing/2014/chart" uri="{C3380CC4-5D6E-409C-BE32-E72D297353CC}">
              <c16:uniqueId val="{00000005-D685-4E27-BE06-B1D1CDCCAE66}"/>
            </c:ext>
          </c:extLst>
        </c:ser>
        <c:ser>
          <c:idx val="4"/>
          <c:order val="4"/>
          <c:spPr>
            <a:ln w="19050" cap="rnd">
              <a:solidFill>
                <a:schemeClr val="accent5">
                  <a:lumMod val="75000"/>
                </a:schemeClr>
              </a:solidFill>
              <a:round/>
            </a:ln>
            <a:effectLst/>
          </c:spPr>
          <c:marker>
            <c:symbol val="none"/>
          </c:marker>
          <c:dLbls>
            <c:dLbl>
              <c:idx val="0"/>
              <c:layout>
                <c:manualLayout>
                  <c:x val="0"/>
                  <c:y val="2.7777777777777776E-2"/>
                </c:manualLayout>
              </c:layout>
              <c:tx>
                <c:strRef>
                  <c:f>'Ammonia Matrix Precision'!$P$30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{17FDF134-E377-448D-BA2C-CCAE0F6E9F9D}</c15:txfldGUID>
                      <c15:f>'Ammonia Matrix Precision'!$P$30</c15:f>
                      <c15:dlblFieldTableCache>
                        <c:ptCount val="1"/>
                        <c:pt idx="0">
                          <c:v>LWL</c:v>
                        </c:pt>
                      </c15:dlblFieldTableCache>
                    </c15:dlblFTEntry>
                  </c15:dlblFieldTable>
                  <c15:showDataLabelsRange val="0"/>
                </c:ext>
                <c:ext xmlns:c16="http://schemas.microsoft.com/office/drawing/2014/chart" uri="{C3380CC4-5D6E-409C-BE32-E72D297353CC}">
                  <c16:uniqueId val="{00000006-D685-4E27-BE06-B1D1CDCCA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Precision'!$I$3:$I$25</c:f>
              <c:numCache>
                <c:formatCode>0.00</c:formatCode>
                <c:ptCount val="23"/>
                <c:pt idx="0">
                  <c:v>-70.286610481606417</c:v>
                </c:pt>
                <c:pt idx="1">
                  <c:v>-70.286610481606417</c:v>
                </c:pt>
                <c:pt idx="2">
                  <c:v>-70.286610481606417</c:v>
                </c:pt>
                <c:pt idx="3">
                  <c:v>-70.286610481606417</c:v>
                </c:pt>
                <c:pt idx="4">
                  <c:v>-70.286610481606417</c:v>
                </c:pt>
                <c:pt idx="5">
                  <c:v>-70.286610481606417</c:v>
                </c:pt>
                <c:pt idx="6">
                  <c:v>-70.286610481606417</c:v>
                </c:pt>
                <c:pt idx="7">
                  <c:v>-70.286610481606417</c:v>
                </c:pt>
                <c:pt idx="8">
                  <c:v>-70.286610481606417</c:v>
                </c:pt>
                <c:pt idx="9">
                  <c:v>-70.286610481606417</c:v>
                </c:pt>
                <c:pt idx="10">
                  <c:v>-70.286610481606417</c:v>
                </c:pt>
                <c:pt idx="11">
                  <c:v>-70.286610481606417</c:v>
                </c:pt>
                <c:pt idx="12">
                  <c:v>-70.286610481606417</c:v>
                </c:pt>
                <c:pt idx="13">
                  <c:v>-70.286610481606417</c:v>
                </c:pt>
                <c:pt idx="14">
                  <c:v>-70.286610481606417</c:v>
                </c:pt>
                <c:pt idx="15">
                  <c:v>-70.286610481606417</c:v>
                </c:pt>
                <c:pt idx="16">
                  <c:v>-70.286610481606417</c:v>
                </c:pt>
                <c:pt idx="17">
                  <c:v>-70.286610481606417</c:v>
                </c:pt>
                <c:pt idx="18">
                  <c:v>-70.286610481606417</c:v>
                </c:pt>
                <c:pt idx="19">
                  <c:v>-70.286610481606417</c:v>
                </c:pt>
                <c:pt idx="20">
                  <c:v>-70.286610481606417</c:v>
                </c:pt>
                <c:pt idx="21">
                  <c:v>-70.286610481606417</c:v>
                </c:pt>
                <c:pt idx="22">
                  <c:v>-70.286610481606417</c:v>
                </c:pt>
              </c:numCache>
            </c:numRef>
          </c:val>
          <c:smooth val="0"/>
          <c:extLst>
            <c:ext xmlns:c16="http://schemas.microsoft.com/office/drawing/2014/chart" uri="{C3380CC4-5D6E-409C-BE32-E72D297353CC}">
              <c16:uniqueId val="{00000007-D685-4E27-BE06-B1D1CDCCAE66}"/>
            </c:ext>
          </c:extLst>
        </c:ser>
        <c:ser>
          <c:idx val="5"/>
          <c:order val="5"/>
          <c:spPr>
            <a:ln w="19050" cap="rnd">
              <a:solidFill>
                <a:schemeClr val="accent6"/>
              </a:solidFill>
              <a:round/>
            </a:ln>
            <a:effectLst/>
          </c:spPr>
          <c:marker>
            <c:symbol val="none"/>
          </c:marker>
          <c:dLbls>
            <c:dLbl>
              <c:idx val="0"/>
              <c:layout>
                <c:manualLayout>
                  <c:x val="-4.1109295891555925E-3"/>
                  <c:y val="-4.8576480023330419E-2"/>
                </c:manualLayout>
              </c:layout>
              <c:tx>
                <c:strRef>
                  <c:f>'Ammonia Matrix Precision'!$P$31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{B7F088C1-1C5C-464A-9922-63EF58C65666}</c15:txfldGUID>
                      <c15:f>'Ammonia Matrix Precision'!$P$31</c15:f>
                      <c15:dlblFieldTableCache>
                        <c:ptCount val="1"/>
                        <c:pt idx="0">
                          <c:v>UCL</c:v>
                        </c:pt>
                      </c15:dlblFieldTableCache>
                    </c15:dlblFTEntry>
                  </c15:dlblFieldTable>
                  <c15:showDataLabelsRange val="0"/>
                </c:ext>
                <c:ext xmlns:c16="http://schemas.microsoft.com/office/drawing/2014/chart" uri="{C3380CC4-5D6E-409C-BE32-E72D297353CC}">
                  <c16:uniqueId val="{00000008-D685-4E27-BE06-B1D1CDCCA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Precision'!$J$3:$J$25</c:f>
              <c:numCache>
                <c:formatCode>0.00</c:formatCode>
                <c:ptCount val="23"/>
                <c:pt idx="0">
                  <c:v>208.67907760605075</c:v>
                </c:pt>
                <c:pt idx="1">
                  <c:v>208.67907760605075</c:v>
                </c:pt>
                <c:pt idx="2">
                  <c:v>208.67907760605075</c:v>
                </c:pt>
                <c:pt idx="3">
                  <c:v>208.67907760605075</c:v>
                </c:pt>
                <c:pt idx="4">
                  <c:v>208.67907760605075</c:v>
                </c:pt>
                <c:pt idx="5">
                  <c:v>208.67907760605075</c:v>
                </c:pt>
                <c:pt idx="6">
                  <c:v>208.67907760605075</c:v>
                </c:pt>
                <c:pt idx="7">
                  <c:v>208.67907760605075</c:v>
                </c:pt>
                <c:pt idx="8">
                  <c:v>208.67907760605075</c:v>
                </c:pt>
                <c:pt idx="9">
                  <c:v>208.67907760605075</c:v>
                </c:pt>
                <c:pt idx="10">
                  <c:v>208.67907760605075</c:v>
                </c:pt>
                <c:pt idx="11">
                  <c:v>208.67907760605075</c:v>
                </c:pt>
                <c:pt idx="12">
                  <c:v>208.67907760605075</c:v>
                </c:pt>
                <c:pt idx="13">
                  <c:v>208.67907760605075</c:v>
                </c:pt>
                <c:pt idx="14">
                  <c:v>208.67907760605075</c:v>
                </c:pt>
                <c:pt idx="15">
                  <c:v>208.67907760605075</c:v>
                </c:pt>
                <c:pt idx="16">
                  <c:v>208.67907760605075</c:v>
                </c:pt>
                <c:pt idx="17">
                  <c:v>208.67907760605075</c:v>
                </c:pt>
                <c:pt idx="18">
                  <c:v>208.67907760605075</c:v>
                </c:pt>
                <c:pt idx="19">
                  <c:v>208.67907760605075</c:v>
                </c:pt>
                <c:pt idx="20">
                  <c:v>208.67907760605075</c:v>
                </c:pt>
                <c:pt idx="21">
                  <c:v>208.67907760605075</c:v>
                </c:pt>
                <c:pt idx="22">
                  <c:v>208.67907760605075</c:v>
                </c:pt>
              </c:numCache>
            </c:numRef>
          </c:val>
          <c:smooth val="0"/>
          <c:extLst>
            <c:ext xmlns:c16="http://schemas.microsoft.com/office/drawing/2014/chart" uri="{C3380CC4-5D6E-409C-BE32-E72D297353CC}">
              <c16:uniqueId val="{00000009-D685-4E27-BE06-B1D1CDCCAE66}"/>
            </c:ext>
          </c:extLst>
        </c:ser>
        <c:ser>
          <c:idx val="6"/>
          <c:order val="6"/>
          <c:spPr>
            <a:ln w="19050" cap="rnd">
              <a:solidFill>
                <a:schemeClr val="accent1">
                  <a:lumMod val="75000"/>
                </a:schemeClr>
              </a:solidFill>
              <a:round/>
            </a:ln>
            <a:effectLst/>
          </c:spPr>
          <c:marker>
            <c:symbol val="none"/>
          </c:marker>
          <c:dLbls>
            <c:dLbl>
              <c:idx val="0"/>
              <c:layout>
                <c:manualLayout>
                  <c:x val="-9.7879275932276025E-3"/>
                  <c:y val="3.7037037037037035E-2"/>
                </c:manualLayout>
              </c:layout>
              <c:tx>
                <c:strRef>
                  <c:f>'Ammonia Matrix Precision'!$P$32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{A729DF25-22F5-41A3-AAF2-4D17AEE48316}</c15:txfldGUID>
                      <c15:f>'Ammonia Matrix Precision'!$P$32</c15:f>
                      <c15:dlblFieldTableCache>
                        <c:ptCount val="1"/>
                        <c:pt idx="0">
                          <c:v>LCL</c:v>
                        </c:pt>
                      </c15:dlblFieldTableCache>
                    </c15:dlblFTEntry>
                  </c15:dlblFieldTable>
                  <c15:showDataLabelsRange val="0"/>
                </c:ext>
                <c:ext xmlns:c16="http://schemas.microsoft.com/office/drawing/2014/chart" uri="{C3380CC4-5D6E-409C-BE32-E72D297353CC}">
                  <c16:uniqueId val="{0000000A-D685-4E27-BE06-B1D1CDCCA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Precision'!$K$3:$K$25</c:f>
              <c:numCache>
                <c:formatCode>0.00</c:formatCode>
                <c:ptCount val="23"/>
                <c:pt idx="0">
                  <c:v>-126.07974809913784</c:v>
                </c:pt>
                <c:pt idx="1">
                  <c:v>-126.07974809913784</c:v>
                </c:pt>
                <c:pt idx="2">
                  <c:v>-126.07974809913784</c:v>
                </c:pt>
                <c:pt idx="3">
                  <c:v>-126.07974809913784</c:v>
                </c:pt>
                <c:pt idx="4">
                  <c:v>-126.07974809913784</c:v>
                </c:pt>
                <c:pt idx="5">
                  <c:v>-126.07974809913784</c:v>
                </c:pt>
                <c:pt idx="6">
                  <c:v>-126.07974809913784</c:v>
                </c:pt>
                <c:pt idx="7">
                  <c:v>-126.07974809913784</c:v>
                </c:pt>
                <c:pt idx="8">
                  <c:v>-126.07974809913784</c:v>
                </c:pt>
                <c:pt idx="9">
                  <c:v>-126.07974809913784</c:v>
                </c:pt>
                <c:pt idx="10">
                  <c:v>-126.07974809913784</c:v>
                </c:pt>
                <c:pt idx="11">
                  <c:v>-126.07974809913784</c:v>
                </c:pt>
                <c:pt idx="12">
                  <c:v>-126.07974809913784</c:v>
                </c:pt>
                <c:pt idx="13">
                  <c:v>-126.07974809913784</c:v>
                </c:pt>
                <c:pt idx="14">
                  <c:v>-126.07974809913784</c:v>
                </c:pt>
                <c:pt idx="15">
                  <c:v>-126.07974809913784</c:v>
                </c:pt>
                <c:pt idx="16">
                  <c:v>-126.07974809913784</c:v>
                </c:pt>
                <c:pt idx="17">
                  <c:v>-126.07974809913784</c:v>
                </c:pt>
                <c:pt idx="18">
                  <c:v>-126.07974809913784</c:v>
                </c:pt>
                <c:pt idx="19">
                  <c:v>-126.07974809913784</c:v>
                </c:pt>
                <c:pt idx="20">
                  <c:v>-126.07974809913784</c:v>
                </c:pt>
                <c:pt idx="21">
                  <c:v>-126.07974809913784</c:v>
                </c:pt>
                <c:pt idx="22">
                  <c:v>-126.07974809913784</c:v>
                </c:pt>
              </c:numCache>
            </c:numRef>
          </c:val>
          <c:smooth val="0"/>
          <c:extLst>
            <c:ext xmlns:c16="http://schemas.microsoft.com/office/drawing/2014/chart" uri="{C3380CC4-5D6E-409C-BE32-E72D297353CC}">
              <c16:uniqueId val="{0000000B-D685-4E27-BE06-B1D1CDCCAE66}"/>
            </c:ext>
          </c:extLst>
        </c:ser>
        <c:dLbls>
          <c:showLegendKey val="0"/>
          <c:showVal val="0"/>
          <c:showCatName val="0"/>
          <c:showSerName val="0"/>
          <c:showPercent val="0"/>
          <c:showBubbleSize val="0"/>
        </c:dLbls>
        <c:marker val="1"/>
        <c:smooth val="0"/>
        <c:axId val="803536408"/>
        <c:axId val="1"/>
      </c:lineChart>
      <c:dateAx>
        <c:axId val="803536408"/>
        <c:scaling>
          <c:orientation val="minMax"/>
        </c:scaling>
        <c:delete val="0"/>
        <c:axPos val="b"/>
        <c:title>
          <c:tx>
            <c:strRef>
              <c:f>'Ammonia Matrix Precision'!$A$2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max val="250"/>
          <c:min val="-200"/>
        </c:scaling>
        <c:delete val="0"/>
        <c:axPos val="l"/>
        <c:majorGridlines>
          <c:spPr>
            <a:ln w="9525" cap="flat" cmpd="sng" algn="ctr">
              <a:solidFill>
                <a:schemeClr val="tx1">
                  <a:lumMod val="15000"/>
                  <a:lumOff val="85000"/>
                </a:schemeClr>
              </a:solidFill>
              <a:round/>
            </a:ln>
            <a:effectLst/>
          </c:spPr>
        </c:majorGridlines>
        <c:title>
          <c:tx>
            <c:strRef>
              <c:f>'Ammonia Matrix Precision'!$F$2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536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'Ammonia Matrix Accuracy'!$B$1</c:f>
          <c:strCache>
            <c:ptCount val="1"/>
            <c:pt idx="0">
              <c:v>Ammonia Matrix Accuracy Control</c:v>
            </c:pt>
          </c:strCache>
        </c:strRef>
      </c:tx>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6"/>
            <c:spPr>
              <a:solidFill>
                <a:schemeClr val="accent1"/>
              </a:solidFill>
              <a:ln w="9525">
                <a:solidFill>
                  <a:schemeClr val="accent1"/>
                </a:solidFill>
              </a:ln>
              <a:effectLst/>
            </c:spPr>
          </c:marker>
          <c:cat>
            <c:numRef>
              <c:f>'Ammonia Matrix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Accuracy'!$D$3:$D$25</c:f>
              <c:numCache>
                <c:formatCode>0.0</c:formatCode>
                <c:ptCount val="23"/>
                <c:pt idx="0">
                  <c:v>97.560975609756099</c:v>
                </c:pt>
                <c:pt idx="1">
                  <c:v>98.666666666666671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EF55-4845-9311-6762CAAC2E2B}"/>
            </c:ext>
          </c:extLst>
        </c:ser>
        <c:ser>
          <c:idx val="1"/>
          <c:order val="1"/>
          <c:spPr>
            <a:ln w="15875" cap="rnd">
              <a:solidFill>
                <a:schemeClr val="accent3"/>
              </a:solidFill>
              <a:round/>
            </a:ln>
            <a:effectLst/>
          </c:spPr>
          <c:marker>
            <c:symbol val="none"/>
          </c:marker>
          <c:dLbls>
            <c:dLbl>
              <c:idx val="0"/>
              <c:layout>
                <c:manualLayout>
                  <c:x val="-1.0220011909935154E-2"/>
                  <c:y val="1.7496352630426058E-2"/>
                </c:manualLayout>
              </c:layout>
              <c:tx>
                <c:strRef>
                  <c:f>'Ammonia Matrix Accuracy'!$P$28</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{AEBA8BBF-2E97-4E70-9447-0490F8E8106D}</c15:txfldGUID>
                      <c15:f>'Ammonia Matrix Accuracy'!$P$28</c15:f>
                      <c15:dlblFieldTableCache>
                        <c:ptCount val="1"/>
                        <c:pt idx="0">
                          <c:v>Mean</c:v>
                        </c:pt>
                      </c15:dlblFieldTableCache>
                    </c15:dlblFTEntry>
                  </c15:dlblFieldTable>
                  <c15:showDataLabelsRange val="0"/>
                </c:ext>
                <c:ext xmlns:c16="http://schemas.microsoft.com/office/drawing/2014/chart" uri="{C3380CC4-5D6E-409C-BE32-E72D297353CC}">
                  <c16:uniqueId val="{00000001-EF55-4845-9311-6762CAAC2E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Accuracy'!$E$3:$E$25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EF55-4845-9311-6762CAAC2E2B}"/>
            </c:ext>
          </c:extLst>
        </c:ser>
        <c:ser>
          <c:idx val="2"/>
          <c:order val="2"/>
          <c:spPr>
            <a:ln w="15875" cap="rnd">
              <a:solidFill>
                <a:schemeClr val="accent4">
                  <a:lumMod val="60000"/>
                  <a:lumOff val="40000"/>
                </a:schemeClr>
              </a:solidFill>
              <a:round/>
            </a:ln>
            <a:effectLst/>
          </c:spPr>
          <c:marker>
            <c:symbol val="none"/>
          </c:marker>
          <c:dLbls>
            <c:dLbl>
              <c:idx val="0"/>
              <c:layout>
                <c:manualLayout>
                  <c:x val="-1.1923347228257662E-2"/>
                  <c:y val="-1.7496352630426058E-2"/>
                </c:manualLayout>
              </c:layout>
              <c:tx>
                <c:strRef>
                  <c:f>'Ammonia Matrix Accuracy'!$P$30</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{B22186B9-905D-496C-8AB4-8064238D2BA0}</c15:txfldGUID>
                      <c15:f>'Ammonia Matrix Accuracy'!$P$30</c15:f>
                      <c15:dlblFieldTableCache>
                        <c:ptCount val="1"/>
                        <c:pt idx="0">
                          <c:v>UWL</c:v>
                        </c:pt>
                      </c15:dlblFieldTableCache>
                    </c15:dlblFTEntry>
                  </c15:dlblFieldTable>
                  <c15:showDataLabelsRange val="0"/>
                </c:ext>
                <c:ext xmlns:c16="http://schemas.microsoft.com/office/drawing/2014/chart" uri="{C3380CC4-5D6E-409C-BE32-E72D297353CC}">
                  <c16:uniqueId val="{00000003-EF55-4845-9311-6762CAAC2E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Accuracy'!$F$3:$F$25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4-EF55-4845-9311-6762CAAC2E2B}"/>
            </c:ext>
          </c:extLst>
        </c:ser>
        <c:ser>
          <c:idx val="3"/>
          <c:order val="3"/>
          <c:spPr>
            <a:ln w="15875" cap="rnd">
              <a:solidFill>
                <a:schemeClr val="accent5">
                  <a:lumMod val="60000"/>
                  <a:lumOff val="40000"/>
                </a:schemeClr>
              </a:solidFill>
              <a:round/>
            </a:ln>
            <a:effectLst/>
          </c:spPr>
          <c:marker>
            <c:symbol val="none"/>
          </c:marker>
          <c:dLbls>
            <c:dLbl>
              <c:idx val="0"/>
              <c:layout>
                <c:manualLayout>
                  <c:x val="-1.1923347228257662E-2"/>
                  <c:y val="-1.7496352630426152E-2"/>
                </c:manualLayout>
              </c:layout>
              <c:tx>
                <c:strRef>
                  <c:f>'Ammonia Matrix Accuracy'!$P$31</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{72773592-760A-4CA1-9879-B9729B0D40E3}</c15:txfldGUID>
                      <c15:f>'Ammonia Matrix Accuracy'!$P$31</c15:f>
                      <c15:dlblFieldTableCache>
                        <c:ptCount val="1"/>
                        <c:pt idx="0">
                          <c:v>LWL</c:v>
                        </c:pt>
                      </c15:dlblFieldTableCache>
                    </c15:dlblFTEntry>
                  </c15:dlblFieldTable>
                  <c15:showDataLabelsRange val="0"/>
                </c:ext>
                <c:ext xmlns:c16="http://schemas.microsoft.com/office/drawing/2014/chart" uri="{C3380CC4-5D6E-409C-BE32-E72D297353CC}">
                  <c16:uniqueId val="{00000005-EF55-4845-9311-6762CAAC2E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Accuracy'!$G$3:$G$25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6-EF55-4845-9311-6762CAAC2E2B}"/>
            </c:ext>
          </c:extLst>
        </c:ser>
        <c:ser>
          <c:idx val="4"/>
          <c:order val="4"/>
          <c:spPr>
            <a:ln w="15875" cap="rnd">
              <a:solidFill>
                <a:schemeClr val="accent6">
                  <a:lumMod val="60000"/>
                  <a:lumOff val="40000"/>
                </a:schemeClr>
              </a:solidFill>
              <a:round/>
            </a:ln>
            <a:effectLst/>
          </c:spPr>
          <c:marker>
            <c:symbol val="none"/>
          </c:marker>
          <c:dLbls>
            <c:dLbl>
              <c:idx val="0"/>
              <c:layout>
                <c:manualLayout>
                  <c:x val="-8.5166765916126156E-3"/>
                  <c:y val="-2.4994789472037249E-2"/>
                </c:manualLayout>
              </c:layout>
              <c:tx>
                <c:strRef>
                  <c:f>'Ammonia Matrix Accuracy'!$P$32</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{A2835249-40FF-45D0-BFB3-990588496ED1}</c15:txfldGUID>
                      <c15:f>'Ammonia Matrix Accuracy'!$P$32</c15:f>
                      <c15:dlblFieldTableCache>
                        <c:ptCount val="1"/>
                        <c:pt idx="0">
                          <c:v>UCL</c:v>
                        </c:pt>
                      </c15:dlblFieldTableCache>
                    </c15:dlblFTEntry>
                  </c15:dlblFieldTable>
                  <c15:showDataLabelsRange val="0"/>
                </c:ext>
                <c:ext xmlns:c16="http://schemas.microsoft.com/office/drawing/2014/chart" uri="{C3380CC4-5D6E-409C-BE32-E72D297353CC}">
                  <c16:uniqueId val="{00000007-EF55-4845-9311-6762CAAC2E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Accuracy'!$H$3:$H$25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8-EF55-4845-9311-6762CAAC2E2B}"/>
            </c:ext>
          </c:extLst>
        </c:ser>
        <c:ser>
          <c:idx val="5"/>
          <c:order val="5"/>
          <c:spPr>
            <a:ln w="15875" cap="rnd">
              <a:solidFill>
                <a:schemeClr val="tx2">
                  <a:lumMod val="60000"/>
                  <a:lumOff val="40000"/>
                </a:schemeClr>
              </a:solidFill>
              <a:round/>
            </a:ln>
            <a:effectLst/>
          </c:spPr>
          <c:marker>
            <c:symbol val="none"/>
          </c:marker>
          <c:dLbls>
            <c:dLbl>
              <c:idx val="0"/>
              <c:layout>
                <c:manualLayout>
                  <c:x val="-8.5166765916126156E-3"/>
                  <c:y val="-1.7496352630426152E-2"/>
                </c:manualLayout>
              </c:layout>
              <c:tx>
                <c:strRef>
                  <c:f>'Ammonia Matrix Accuracy'!$P$33</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{4018DA20-4015-452E-AE4F-4EEE17FDD117}</c15:txfldGUID>
                      <c15:f>'Ammonia Matrix Accuracy'!$P$33</c15:f>
                      <c15:dlblFieldTableCache>
                        <c:ptCount val="1"/>
                        <c:pt idx="0">
                          <c:v>LCL</c:v>
                        </c:pt>
                      </c15:dlblFieldTableCache>
                    </c15:dlblFTEntry>
                  </c15:dlblFieldTable>
                  <c15:showDataLabelsRange val="0"/>
                </c:ext>
                <c:ext xmlns:c16="http://schemas.microsoft.com/office/drawing/2014/chart" uri="{C3380CC4-5D6E-409C-BE32-E72D297353CC}">
                  <c16:uniqueId val="{00000009-EF55-4845-9311-6762CAAC2E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'Ammonia Matrix Accuracy'!$A$3:$A$25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'Ammonia Matrix Accuracy'!$I$3:$I$25</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A-EF55-4845-9311-6762CAAC2E2B}"/>
            </c:ext>
          </c:extLst>
        </c:ser>
        <c:dLbls>
          <c:showLegendKey val="0"/>
          <c:showVal val="0"/>
          <c:showCatName val="0"/>
          <c:showSerName val="0"/>
          <c:showPercent val="0"/>
          <c:showBubbleSize val="0"/>
        </c:dLbls>
        <c:marker val="1"/>
        <c:smooth val="0"/>
        <c:axId val="803533888"/>
        <c:axId val="1"/>
      </c:lineChart>
      <c:dateAx>
        <c:axId val="803533888"/>
        <c:scaling>
          <c:orientation val="minMax"/>
        </c:scaling>
        <c:delete val="0"/>
        <c:axPos val="b"/>
        <c:title>
          <c:tx>
            <c:strRef>
              <c:f>'Ammonia Matrix Accuracy'!$A$2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'Ammonia Matrix Accuracy'!$D$2</c:f>
              <c:strCache>
                <c:ptCount val="1"/>
                <c:pt idx="0">
                  <c:v>% Recovery</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53388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Settleable</a:t>
            </a:r>
            <a:r>
              <a:rPr lang="en-US" baseline="0"/>
              <a:t> Solids</a:t>
            </a:r>
            <a:r>
              <a:rPr lang="en-US"/>
              <a:t> Precision</a:t>
            </a:r>
            <a:r>
              <a:rPr lang="en-US" baseline="0"/>
              <a:t> Control </a:t>
            </a:r>
            <a:r>
              <a:rPr lang="en-US"/>
              <a:t>Chart</a:t>
            </a:r>
          </a:p>
        </c:rich>
      </c:tx>
      <c:overlay val="0"/>
      <c:spPr>
        <a:noFill/>
        <a:ln w="25400">
          <a:noFill/>
        </a:ln>
      </c:spPr>
    </c:title>
    <c:autoTitleDeleted val="0"/>
    <c:plotArea>
      <c:layout/>
      <c:lineChart>
        <c:grouping val="standard"/>
        <c:varyColors val="0"/>
        <c:ser>
          <c:idx val="0"/>
          <c:order val="0"/>
          <c:spPr>
            <a:ln w="28575" cap="rnd">
              <a:solidFill>
                <a:schemeClr val="accent1"/>
              </a:solidFill>
              <a:round/>
            </a:ln>
            <a:effectLst/>
          </c:spPr>
          <c:marker>
            <c:symbol val="circle"/>
            <c:size val="6"/>
            <c:spPr>
              <a:solidFill>
                <a:srgbClr val="002060">
                  <a:alpha val="96000"/>
                </a:srgbClr>
              </a:solidFill>
              <a:ln w="9525">
                <a:solidFill>
                  <a:schemeClr val="accent1"/>
                </a:solidFill>
              </a:ln>
              <a:effectLst/>
            </c:spPr>
          </c:marker>
          <c:cat>
            <c:numRef>
              <c:f>'Settleable Solids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'Settleable Solids Precision'!$F$3:$F$25</c:f>
              <c:numCache>
                <c:formatCode>0.00</c:formatCode>
                <c:ptCount val="23"/>
                <c:pt idx="0">
                  <c:v>0</c:v>
                </c:pt>
                <c:pt idx="1">
                  <c:v>0</c:v>
                </c:pt>
                <c:pt idx="2">
                  <c:v>0</c:v>
                </c:pt>
                <c:pt idx="3">
                  <c:v>0</c:v>
                </c:pt>
                <c:pt idx="4">
                  <c:v>0</c:v>
                </c:pt>
                <c:pt idx="5">
                  <c:v>0</c:v>
                </c:pt>
                <c:pt idx="6">
                  <c:v>0</c:v>
                </c:pt>
                <c:pt idx="7">
                  <c:v>0</c:v>
                </c:pt>
                <c:pt idx="8">
                  <c:v>1.904761904761898</c:v>
                </c:pt>
                <c:pt idx="9">
                  <c:v>1.9417475728155442</c:v>
                </c:pt>
                <c:pt idx="10">
                  <c:v>2.1052631578947292</c:v>
                </c:pt>
                <c:pt idx="11">
                  <c:v>66.666666666666657</c:v>
                </c:pt>
                <c:pt idx="12">
                  <c:v>0</c:v>
                </c:pt>
                <c:pt idx="13">
                  <c:v>66.666666666666657</c:v>
                </c:pt>
                <c:pt idx="14">
                  <c:v>200</c:v>
                </c:pt>
                <c:pt idx="15">
                  <c:v>200</c:v>
                </c:pt>
                <c:pt idx="16">
                  <c:v>28.571428571428584</c:v>
                </c:pt>
                <c:pt idx="17">
                  <c:v>66.666666666666657</c:v>
                </c:pt>
                <c:pt idx="18">
                  <c:v>2.1052631578947292</c:v>
                </c:pt>
                <c:pt idx="19">
                  <c:v>66.666666666666657</c:v>
                </c:pt>
                <c:pt idx="20">
                  <c:v>0</c:v>
                </c:pt>
                <c:pt idx="21">
                  <c:v>66.666666666666657</c:v>
                </c:pt>
                <c:pt idx="22">
                  <c:v>28.571428571428584</c:v>
                </c:pt>
              </c:numCache>
            </c:numRef>
          </c:val>
          <c:smooth val="0"/>
          <c:extLst>
            <c:ext xmlns:c16="http://schemas.microsoft.com/office/drawing/2014/chart" uri="{C3380CC4-5D6E-409C-BE32-E72D297353CC}">
              <c16:uniqueId val="{00000000-02A7-4414-84BB-F799387DA659}"/>
            </c:ext>
          </c:extLst>
        </c:ser>
        <c:ser>
          <c:idx val="1"/>
          <c:order val="1"/>
          <c:spPr>
            <a:ln w="19050" cap="rnd">
              <a:solidFill>
                <a:schemeClr val="accent3">
                  <a:lumMod val="75000"/>
                </a:schemeClr>
              </a:solidFill>
              <a:round/>
            </a:ln>
            <a:effectLst/>
          </c:spPr>
          <c:marker>
            <c:symbol val="none"/>
          </c:marker>
          <c:dLbls>
            <c:dLbl>
              <c:idx val="0"/>
              <c:layout>
                <c:manualLayout>
                  <c:x val="-1.4681891389841403E-2"/>
                  <c:y val="3.7037037037037035E-2"/>
                </c:manualLayout>
              </c:layout>
              <c:tx>
                <c:strRef>
                  <c:f>'Settleable Solids Precision'!$P$27</c:f>
                  <c:strCache>
                    <c:ptCount val="1"/>
                    <c:pt idx="0">
                      <c:v>Mean</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{637A1EE4-0FE8-4F36-A229-98EF6281AA88}</c15:txfldGUID>
                      <c15:f>'Settleable Solids Precision'!$P$27</c15:f>
                      <c15:dlblFieldTableCache>
                        <c:ptCount val="1"/>
                        <c:pt idx="0">
                          <c:v>Mean</c:v>
                        </c:pt>
                      </c15:dlblFieldTableCache>
                    </c15:dlblFTEntry>
                  </c15:dlblFieldTable>
                  <c15:showDataLabelsRange val="0"/>
                </c:ext>
                <c:ext xmlns:c16="http://schemas.microsoft.com/office/drawing/2014/chart" uri="{C3380CC4-5D6E-409C-BE32-E72D297353CC}">
                  <c16:uniqueId val="{00000001-02A7-4414-84BB-F799387D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'Settleable Solids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'Settleable Solids Precision'!$G$3:$G$25</c:f>
              <c:numCache>
                <c:formatCode>0.00</c:formatCode>
                <c:ptCount val="23"/>
                <c:pt idx="0">
                  <c:v>34.718835924763354</c:v>
                </c:pt>
                <c:pt idx="1">
                  <c:v>34.718835924763354</c:v>
                </c:pt>
                <c:pt idx="2">
                  <c:v>34.718835924763354</c:v>
                </c:pt>
                <c:pt idx="3">
                  <c:v>34.718835924763354</c:v>
                </c:pt>
                <c:pt idx="4">
                  <c:v>34.718835924763354</c:v>
                </c:pt>
                <c:pt idx="5">
                  <c:v>34.718835924763354</c:v>
                </c:pt>
                <c:pt idx="6">
                  <c:v>34.718835924763354</c:v>
                </c:pt>
                <c:pt idx="7">
                  <c:v>34.718835924763354</c:v>
                </c:pt>
                <c:pt idx="8">
                  <c:v>34.718835924763354</c:v>
                </c:pt>
                <c:pt idx="9">
                  <c:v>34.718835924763354</c:v>
                </c:pt>
                <c:pt idx="10">
                  <c:v>34.718835924763354</c:v>
                </c:pt>
                <c:pt idx="11">
                  <c:v>34.718835924763354</c:v>
                </c:pt>
                <c:pt idx="12">
                  <c:v>34.718835924763354</c:v>
                </c:pt>
                <c:pt idx="13">
                  <c:v>34.718835924763354</c:v>
                </c:pt>
                <c:pt idx="14">
                  <c:v>34.718835924763354</c:v>
                </c:pt>
                <c:pt idx="15">
                  <c:v>34.718835924763354</c:v>
                </c:pt>
                <c:pt idx="16">
                  <c:v>34.718835924763354</c:v>
                </c:pt>
                <c:pt idx="17">
                  <c:v>34.718835924763354</c:v>
                </c:pt>
                <c:pt idx="18">
                  <c:v>34.718835924763354</c:v>
                </c:pt>
                <c:pt idx="19">
                  <c:v>34.718835924763354</c:v>
                </c:pt>
                <c:pt idx="20">
                  <c:v>34.718835924763354</c:v>
                </c:pt>
                <c:pt idx="21">
                  <c:v>34.718835924763354</c:v>
                </c:pt>
                <c:pt idx="22">
                  <c:v>34.718835924763354</c:v>
                </c:pt>
              </c:numCache>
            </c:numRef>
          </c:val>
          <c:smooth val="0"/>
          <c:extLst>
            <c:ext xmlns:c16="http://schemas.microsoft.com/office/drawing/2014/chart" uri="{C3380CC4-5D6E-409C-BE32-E72D297353CC}">
              <c16:uniqueId val="{00000002-02A7-4414-84BB-F799387DA659}"/>
            </c:ext>
          </c:extLst>
        </c:ser>
        <c:ser>
          <c:idx val="2"/>
          <c:order val="2"/>
          <c:spPr>
            <a:ln w="19050" cap="rnd">
              <a:solidFill>
                <a:schemeClr val="accent3"/>
              </a:solidFill>
              <a:round/>
            </a:ln>
            <a:effectLst/>
          </c:spPr>
          <c:marker>
            <c:symbol val="none"/>
          </c:marker>
          <c:cat>
            <c:numRef>
              <c:f>'Settleable Solids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smooth val="0"/>
          <c:extLst>
            <c:ext xmlns:c16="http://schemas.microsoft.com/office/drawing/2014/chart" uri="{C3380CC4-5D6E-409C-BE32-E72D297353CC}">
              <c16:uniqueId val="{00000003-02A7-4414-84BB-F799387DA659}"/>
            </c:ext>
          </c:extLst>
        </c:ser>
        <c:ser>
          <c:idx val="3"/>
          <c:order val="3"/>
          <c:spPr>
            <a:ln w="19050" cap="rnd">
              <a:solidFill>
                <a:schemeClr val="accent4"/>
              </a:solidFill>
              <a:round/>
            </a:ln>
            <a:effectLst/>
          </c:spPr>
          <c:marker>
            <c:symbol val="none"/>
          </c:marker>
          <c:dLbls>
            <c:dLbl>
              <c:idx val="0"/>
              <c:layout>
                <c:manualLayout>
                  <c:x val="-4.8939637966138013E-3"/>
                  <c:y val="-3.7037037037037035E-2"/>
                </c:manualLayout>
              </c:layout>
              <c:tx>
                <c:strRef>
                  <c:f>'Settleable Solids Precision'!$P$29</c:f>
                  <c:strCache>
                    <c:ptCount val="1"/>
                    <c:pt idx="0">
                      <c:v>UWL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{33C3719B-9822-4111-8BC0-7CAD4A608FF8}</c15:txfldGUID>
                      <c15:f>'Settleable Solids Precision'!$P$29</c15:f>
                      <c15:dlblFieldTableCache>
                        <c:ptCount val="1"/>
                        <c:pt idx="0">
                          <c:v>UWL</c:v>
                        </c:pt>
                      </c15:dlblFieldTableCache>
                    </c15:dlblFTEntry>
                  </c15:dlblFieldTable>
                  <c15:showDataLabelsRange val="0"/>
                </c:ext>
                <c:ext xmlns:c16="http://schemas.microsoft.com/office/drawing/2014/chart" uri="{C3380CC4-5D6E-409C-BE32-E72D297353CC}">
                  <c16:uniqueId val="{00000004-02A7-4414-84BB-F799387D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'Settleable Solids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'Settleable Solids Precision'!$H$3:$H$25</c:f>
              <c:numCache>
                <c:formatCode>0.00</c:formatCode>
                <c:ptCount val="23"/>
                <c:pt idx="0">
                  <c:v>149.7968767323145</c:v>
                </c:pt>
                <c:pt idx="1">
                  <c:v>149.7968767323145</c:v>
                </c:pt>
                <c:pt idx="2">
                  <c:v>149.7968767323145</c:v>
                </c:pt>
                <c:pt idx="3">
                  <c:v>149.7968767323145</c:v>
                </c:pt>
                <c:pt idx="4">
                  <c:v>149.7968767323145</c:v>
                </c:pt>
                <c:pt idx="5">
                  <c:v>149.7968767323145</c:v>
                </c:pt>
                <c:pt idx="6">
                  <c:v>149.7968767323145</c:v>
                </c:pt>
                <c:pt idx="7">
                  <c:v>149.7968767323145</c:v>
                </c:pt>
                <c:pt idx="8">
                  <c:v>149.7968767323145</c:v>
                </c:pt>
                <c:pt idx="9">
                  <c:v>149.7968767323145</c:v>
                </c:pt>
                <c:pt idx="10">
                  <c:v>149.7968767323145</c:v>
                </c:pt>
                <c:pt idx="11">
                  <c:v>149.7968767323145</c:v>
                </c:pt>
                <c:pt idx="12">
                  <c:v>149.7968767323145</c:v>
                </c:pt>
                <c:pt idx="13">
                  <c:v>149.7968767323145</c:v>
                </c:pt>
                <c:pt idx="14">
                  <c:v>149.7968767323145</c:v>
                </c:pt>
                <c:pt idx="15">
                  <c:v>149.7968767323145</c:v>
                </c:pt>
                <c:pt idx="16">
                  <c:v>149.7968767323145</c:v>
                </c:pt>
                <c:pt idx="17">
                  <c:v>149.7968767323145</c:v>
                </c:pt>
                <c:pt idx="18">
                  <c:v>149.7968767323145</c:v>
                </c:pt>
                <c:pt idx="19">
                  <c:v>149.7968767323145</c:v>
                </c:pt>
                <c:pt idx="20">
                  <c:v>149.7968767323145</c:v>
                </c:pt>
                <c:pt idx="21">
                  <c:v>149.7968767323145</c:v>
                </c:pt>
                <c:pt idx="22">
                  <c:v>149.7968767323145</c:v>
                </c:pt>
              </c:numCache>
            </c:numRef>
          </c:val>
          <c:smooth val="0"/>
          <c:extLst>
            <c:ext xmlns:c16="http://schemas.microsoft.com/office/drawing/2014/chart" uri="{C3380CC4-5D6E-409C-BE32-E72D297353CC}">
              <c16:uniqueId val="{00000005-02A7-4414-84BB-F799387DA659}"/>
            </c:ext>
          </c:extLst>
        </c:ser>
        <c:ser>
          <c:idx val="4"/>
          <c:order val="4"/>
          <c:spPr>
            <a:ln w="19050" cap="rnd">
              <a:solidFill>
                <a:schemeClr val="accent5">
                  <a:lumMod val="75000"/>
                </a:schemeClr>
              </a:solidFill>
              <a:round/>
            </a:ln>
            <a:effectLst/>
          </c:spPr>
          <c:marker>
            <c:symbol val="none"/>
          </c:marker>
          <c:dLbls>
            <c:dLbl>
              <c:idx val="0"/>
              <c:layout>
                <c:manualLayout>
                  <c:x val="0"/>
                  <c:y val="2.7777777777777776E-2"/>
                </c:manualLayout>
              </c:layout>
              <c:tx>
                <c:strRef>
                  <c:f>'Settleable Solids Precision'!$P$30</c:f>
                  <c:strCache>
                    <c:ptCount val="1"/>
                    <c:pt idx="0">
                      <c:v>LWL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{949A4966-7463-4ED6-B841-C7A0A0469B76}</c15:txfldGUID>
                      <c15:f>'Settleable Solids Precision'!$P$30</c15:f>
                      <c15:dlblFieldTableCache>
                        <c:ptCount val="1"/>
                        <c:pt idx="0">
                          <c:v>LWL</c:v>
                        </c:pt>
                      </c15:dlblFieldTableCache>
                    </c15:dlblFTEntry>
                  </c15:dlblFieldTable>
                  <c15:showDataLabelsRange val="0"/>
                </c:ext>
                <c:ext xmlns:c16="http://schemas.microsoft.com/office/drawing/2014/chart" uri="{C3380CC4-5D6E-409C-BE32-E72D297353CC}">
                  <c16:uniqueId val="{00000006-02A7-4414-84BB-F799387D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'Settleable Solids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'Settleable Solids Precision'!$I$3:$I$25</c:f>
              <c:numCache>
                <c:formatCode>0.00</c:formatCode>
                <c:ptCount val="23"/>
                <c:pt idx="0">
                  <c:v>-80.359204882787807</c:v>
                </c:pt>
                <c:pt idx="1">
                  <c:v>-80.359204882787807</c:v>
                </c:pt>
                <c:pt idx="2">
                  <c:v>-80.359204882787807</c:v>
                </c:pt>
                <c:pt idx="3">
                  <c:v>-80.359204882787807</c:v>
                </c:pt>
                <c:pt idx="4">
                  <c:v>-80.359204882787807</c:v>
                </c:pt>
                <c:pt idx="5">
                  <c:v>-80.359204882787807</c:v>
                </c:pt>
                <c:pt idx="6">
                  <c:v>-80.359204882787807</c:v>
                </c:pt>
                <c:pt idx="7">
                  <c:v>-80.359204882787807</c:v>
                </c:pt>
                <c:pt idx="8">
                  <c:v>-80.359204882787807</c:v>
                </c:pt>
                <c:pt idx="9">
                  <c:v>-80.359204882787807</c:v>
                </c:pt>
                <c:pt idx="10">
                  <c:v>-80.359204882787807</c:v>
                </c:pt>
                <c:pt idx="11">
                  <c:v>-80.359204882787807</c:v>
                </c:pt>
                <c:pt idx="12">
                  <c:v>-80.359204882787807</c:v>
                </c:pt>
                <c:pt idx="13">
                  <c:v>-80.359204882787807</c:v>
                </c:pt>
                <c:pt idx="14">
                  <c:v>-80.359204882787807</c:v>
                </c:pt>
                <c:pt idx="15">
                  <c:v>-80.359204882787807</c:v>
                </c:pt>
                <c:pt idx="16">
                  <c:v>-80.359204882787807</c:v>
                </c:pt>
                <c:pt idx="17">
                  <c:v>-80.359204882787807</c:v>
                </c:pt>
                <c:pt idx="18">
                  <c:v>-80.359204882787807</c:v>
                </c:pt>
                <c:pt idx="19">
                  <c:v>-80.359204882787807</c:v>
                </c:pt>
                <c:pt idx="20">
                  <c:v>-80.359204882787807</c:v>
                </c:pt>
                <c:pt idx="21">
                  <c:v>-80.359204882787807</c:v>
                </c:pt>
                <c:pt idx="22">
                  <c:v>-80.359204882787807</c:v>
                </c:pt>
              </c:numCache>
            </c:numRef>
          </c:val>
          <c:smooth val="0"/>
          <c:extLst>
            <c:ext xmlns:c16="http://schemas.microsoft.com/office/drawing/2014/chart" uri="{C3380CC4-5D6E-409C-BE32-E72D297353CC}">
              <c16:uniqueId val="{00000007-02A7-4414-84BB-F799387DA659}"/>
            </c:ext>
          </c:extLst>
        </c:ser>
        <c:ser>
          <c:idx val="5"/>
          <c:order val="5"/>
          <c:spPr>
            <a:ln w="19050" cap="rnd">
              <a:solidFill>
                <a:schemeClr val="accent6"/>
              </a:solidFill>
              <a:round/>
            </a:ln>
            <a:effectLst/>
          </c:spPr>
          <c:marker>
            <c:symbol val="none"/>
          </c:marker>
          <c:dLbls>
            <c:dLbl>
              <c:idx val="0"/>
              <c:layout>
                <c:manualLayout>
                  <c:x val="-4.1109295891555925E-3"/>
                  <c:y val="-4.8576480023330419E-2"/>
                </c:manualLayout>
              </c:layout>
              <c:tx>
                <c:strRef>
                  <c:f>'Settleable Solids Precision'!$P$31</c:f>
                  <c:strCache>
                    <c:ptCount val="1"/>
                    <c:pt idx="0">
                      <c:v>UCL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{EA971F0F-5CD4-4075-8C39-3B36AF96D9A1}</c15:txfldGUID>
                      <c15:f>'Settleable Solids Precision'!$P$31</c15:f>
                      <c15:dlblFieldTableCache>
                        <c:ptCount val="1"/>
                        <c:pt idx="0">
                          <c:v>UCL</c:v>
                        </c:pt>
                      </c15:dlblFieldTableCache>
                    </c15:dlblFTEntry>
                  </c15:dlblFieldTable>
                  <c15:showDataLabelsRange val="0"/>
                </c:ext>
                <c:ext xmlns:c16="http://schemas.microsoft.com/office/drawing/2014/chart" uri="{C3380CC4-5D6E-409C-BE32-E72D297353CC}">
                  <c16:uniqueId val="{00000008-02A7-4414-84BB-F799387D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'Settleable Solids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'Settleable Solids Precision'!$J$3:$J$25</c:f>
              <c:numCache>
                <c:formatCode>0.00</c:formatCode>
                <c:ptCount val="23"/>
                <c:pt idx="0">
                  <c:v>207.33589713609013</c:v>
                </c:pt>
                <c:pt idx="1">
                  <c:v>207.33589713609013</c:v>
                </c:pt>
                <c:pt idx="2">
                  <c:v>207.33589713609013</c:v>
                </c:pt>
                <c:pt idx="3">
                  <c:v>207.33589713609013</c:v>
                </c:pt>
                <c:pt idx="4">
                  <c:v>207.33589713609013</c:v>
                </c:pt>
                <c:pt idx="5">
                  <c:v>207.33589713609013</c:v>
                </c:pt>
                <c:pt idx="6">
                  <c:v>207.33589713609013</c:v>
                </c:pt>
                <c:pt idx="7">
                  <c:v>207.33589713609013</c:v>
                </c:pt>
                <c:pt idx="8">
                  <c:v>207.33589713609013</c:v>
                </c:pt>
                <c:pt idx="9">
                  <c:v>207.33589713609013</c:v>
                </c:pt>
                <c:pt idx="10">
                  <c:v>207.33589713609013</c:v>
                </c:pt>
                <c:pt idx="11">
                  <c:v>207.33589713609013</c:v>
                </c:pt>
                <c:pt idx="12">
                  <c:v>207.33589713609013</c:v>
                </c:pt>
                <c:pt idx="13">
                  <c:v>207.33589713609013</c:v>
                </c:pt>
                <c:pt idx="14">
                  <c:v>207.33589713609013</c:v>
                </c:pt>
                <c:pt idx="15">
                  <c:v>207.33589713609013</c:v>
                </c:pt>
                <c:pt idx="16">
                  <c:v>207.33589713609013</c:v>
                </c:pt>
                <c:pt idx="17">
                  <c:v>207.33589713609013</c:v>
                </c:pt>
                <c:pt idx="18">
                  <c:v>207.33589713609013</c:v>
                </c:pt>
                <c:pt idx="19">
                  <c:v>207.33589713609013</c:v>
                </c:pt>
                <c:pt idx="20">
                  <c:v>207.33589713609013</c:v>
                </c:pt>
                <c:pt idx="21">
                  <c:v>207.33589713609013</c:v>
                </c:pt>
                <c:pt idx="22">
                  <c:v>207.33589713609013</c:v>
                </c:pt>
              </c:numCache>
            </c:numRef>
          </c:val>
          <c:smooth val="0"/>
          <c:extLst>
            <c:ext xmlns:c16="http://schemas.microsoft.com/office/drawing/2014/chart" uri="{C3380CC4-5D6E-409C-BE32-E72D297353CC}">
              <c16:uniqueId val="{00000009-02A7-4414-84BB-F799387DA659}"/>
            </c:ext>
          </c:extLst>
        </c:ser>
        <c:ser>
          <c:idx val="6"/>
          <c:order val="6"/>
          <c:spPr>
            <a:ln w="19050" cap="rnd">
              <a:solidFill>
                <a:schemeClr val="accent1">
                  <a:lumMod val="75000"/>
                </a:schemeClr>
              </a:solidFill>
              <a:round/>
            </a:ln>
            <a:effectLst/>
          </c:spPr>
          <c:marker>
            <c:symbol val="none"/>
          </c:marker>
          <c:dLbls>
            <c:dLbl>
              <c:idx val="0"/>
              <c:layout>
                <c:manualLayout>
                  <c:x val="-9.7879275932276025E-3"/>
                  <c:y val="3.7037037037037035E-2"/>
                </c:manualLayout>
              </c:layout>
              <c:tx>
                <c:strRef>
                  <c:f>'Settleable Solids Precision'!$P$32</c:f>
                  <c:strCache>
                    <c:ptCount val="1"/>
                    <c:pt idx="0">
                      <c:v>LCL</c:v>
                    </c:pt>
                  </c:strCache>
                </c:strRef>
              </c:tx>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{91407F79-7C28-419A-B11E-C9E780175245}</c15:txfldGUID>
                      <c15:f>'Settleable Solids Precision'!$P$32</c15:f>
                      <c15:dlblFieldTableCache>
                        <c:ptCount val="1"/>
                        <c:pt idx="0">
                          <c:v>LCL</c:v>
                        </c:pt>
                      </c15:dlblFieldTableCache>
                    </c15:dlblFTEntry>
                  </c15:dlblFieldTable>
                  <c15:showDataLabelsRange val="0"/>
                </c:ext>
                <c:ext xmlns:c16="http://schemas.microsoft.com/office/drawing/2014/chart" uri="{C3380CC4-5D6E-409C-BE32-E72D297353CC}">
                  <c16:uniqueId val="{0000000A-02A7-4414-84BB-F799387DA6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'Settleable Solids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pt idx="17">
                  <c:v>45417</c:v>
                </c:pt>
                <c:pt idx="18">
                  <c:v>45418</c:v>
                </c:pt>
                <c:pt idx="19">
                  <c:v>45419</c:v>
                </c:pt>
                <c:pt idx="20">
                  <c:v>45420</c:v>
                </c:pt>
                <c:pt idx="21">
                  <c:v>45421</c:v>
                </c:pt>
                <c:pt idx="22">
                  <c:v>45422</c:v>
                </c:pt>
              </c:numCache>
            </c:numRef>
          </c:cat>
          <c:val>
            <c:numRef>
              <c:f>'Settleable Solids Precision'!$K$3:$K$25</c:f>
              <c:numCache>
                <c:formatCode>0.00</c:formatCode>
                <c:ptCount val="23"/>
                <c:pt idx="0">
                  <c:v>-137.89822528656339</c:v>
                </c:pt>
                <c:pt idx="1">
                  <c:v>-137.89822528656339</c:v>
                </c:pt>
                <c:pt idx="2">
                  <c:v>-137.89822528656339</c:v>
                </c:pt>
                <c:pt idx="3">
                  <c:v>-137.89822528656339</c:v>
                </c:pt>
                <c:pt idx="4">
                  <c:v>-137.89822528656339</c:v>
                </c:pt>
                <c:pt idx="5">
                  <c:v>-137.89822528656339</c:v>
                </c:pt>
                <c:pt idx="6">
                  <c:v>-137.89822528656339</c:v>
                </c:pt>
                <c:pt idx="7">
                  <c:v>-137.89822528656339</c:v>
                </c:pt>
                <c:pt idx="8">
                  <c:v>-137.89822528656339</c:v>
                </c:pt>
                <c:pt idx="9">
                  <c:v>-137.89822528656339</c:v>
                </c:pt>
                <c:pt idx="10">
                  <c:v>-137.89822528656339</c:v>
                </c:pt>
                <c:pt idx="11">
                  <c:v>-137.89822528656339</c:v>
                </c:pt>
                <c:pt idx="12">
                  <c:v>-137.89822528656339</c:v>
                </c:pt>
                <c:pt idx="13">
                  <c:v>-137.89822528656339</c:v>
                </c:pt>
                <c:pt idx="14">
                  <c:v>-137.89822528656339</c:v>
                </c:pt>
                <c:pt idx="15">
                  <c:v>-137.89822528656339</c:v>
                </c:pt>
                <c:pt idx="16">
                  <c:v>-137.89822528656339</c:v>
                </c:pt>
                <c:pt idx="17">
                  <c:v>-137.89822528656339</c:v>
                </c:pt>
                <c:pt idx="18">
                  <c:v>-137.89822528656339</c:v>
                </c:pt>
                <c:pt idx="19">
                  <c:v>-137.89822528656339</c:v>
                </c:pt>
                <c:pt idx="20">
                  <c:v>-137.89822528656339</c:v>
                </c:pt>
                <c:pt idx="21">
                  <c:v>-137.89822528656339</c:v>
                </c:pt>
                <c:pt idx="22">
                  <c:v>-137.89822528656339</c:v>
                </c:pt>
              </c:numCache>
            </c:numRef>
          </c:val>
          <c:smooth val="0"/>
          <c:extLst>
            <c:ext xmlns:c16="http://schemas.microsoft.com/office/drawing/2014/chart" uri="{C3380CC4-5D6E-409C-BE32-E72D297353CC}">
              <c16:uniqueId val="{0000000B-02A7-4414-84BB-F799387DA659}"/>
            </c:ext>
          </c:extLst>
        </c:ser>
        <c:dLbls>
          <c:showLegendKey val="0"/>
          <c:showVal val="0"/>
          <c:showCatName val="0"/>
          <c:showSerName val="0"/>
          <c:showPercent val="0"/>
          <c:showBubbleSize val="0"/>
        </c:dLbls>
        <c:marker val="1"/>
        <c:smooth val="0"/>
        <c:axId val="803536408"/>
        <c:axId val="1"/>
      </c:lineChart>
      <c:dateAx>
        <c:axId val="803536408"/>
        <c:scaling>
          <c:orientation val="minMax"/>
        </c:scaling>
        <c:delete val="0"/>
        <c:axPos val="b"/>
        <c:title>
          <c:tx>
            <c:strRef>
              <c:f>'Settleable Solids Precision'!$A$2</c:f>
              <c:strCache>
                <c:ptCount val="1"/>
                <c:pt idx="0">
                  <c:v>Date</c:v>
                </c:pt>
              </c:strCache>
            </c:strRef>
          </c:tx>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max val="250"/>
          <c:min val="-200"/>
        </c:scaling>
        <c:delete val="0"/>
        <c:axPos val="l"/>
        <c:majorGridlines>
          <c:spPr>
            <a:ln w="9525" cap="flat" cmpd="sng" algn="ctr">
              <a:solidFill>
                <a:schemeClr val="tx1">
                  <a:lumMod val="15000"/>
                  <a:lumOff val="85000"/>
                </a:schemeClr>
              </a:solidFill>
              <a:round/>
            </a:ln>
            <a:effectLst/>
          </c:spPr>
        </c:majorGridlines>
        <c:title>
          <c:tx>
            <c:strRef>
              <c:f>'Settleable Solids Precision'!$F$2</c:f>
              <c:strCache>
                <c:ptCount val="1"/>
                <c:pt idx="0">
                  <c:v>Relative % Difference (RPD)</c:v>
                </c:pt>
              </c:strCache>
            </c:strRef>
          </c:tx>
          <c:overlay val="0"/>
          <c:spPr>
            <a:noFill/>
            <a:ln w="25400">
              <a:noFill/>
            </a:ln>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536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pH Precision Control Chart</a:t>
            </a:r>
          </a:p>
        </c:rich>
      </c:tx>
      <c:overlay val="0"/>
      <c:spPr>
        <a:noFill/>
        <a:ln w="25400">
          <a:noFill/>
        </a:ln>
      </c:spPr>
    </c:title>
    <c:autoTitleDeleted val="0"/>
    <c:plotArea>
      <c:layout>
        <c:manualLayout>
          <c:layoutTarget val="inner"/>
          <c:xMode val="edge"/>
          <c:yMode val="edge"/>
          <c:x val="0.11816630610666838"/>
          <c:y val="0.13856789766091679"/>
          <c:w val="0.86309670466685451"/>
          <c:h val="0.52191261547006118"/>
        </c:manualLayout>
      </c:layout>
      <c:lineChart>
        <c:grouping val="standard"/>
        <c:varyColors val="0"/>
        <c:ser>
          <c:idx val="0"/>
          <c:order val="0"/>
          <c:spPr>
            <a:ln w="25400" cap="rnd">
              <a:solidFill>
                <a:schemeClr val="accent1"/>
              </a:solidFill>
              <a:round/>
            </a:ln>
            <a:effectLst/>
          </c:spPr>
          <c:marker>
            <c:symbol val="circle"/>
            <c:size val="5"/>
            <c:spPr>
              <a:solidFill>
                <a:schemeClr val="accent1"/>
              </a:solidFill>
              <a:ln w="9525">
                <a:solidFill>
                  <a:schemeClr val="accent1"/>
                </a:solidFill>
              </a:ln>
              <a:effectLst/>
            </c:spPr>
          </c:marker>
          <c:cat>
            <c:numRef>
              <c:f>'pH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numCache>
            </c:numRef>
          </c:cat>
          <c:val>
            <c:numRef>
              <c:f>'pH Precision'!$F$3:$F$25</c:f>
              <c:numCache>
                <c:formatCode>0.00</c:formatCode>
                <c:ptCount val="23"/>
                <c:pt idx="0">
                  <c:v>0.14285714285713982</c:v>
                </c:pt>
                <c:pt idx="1">
                  <c:v>0.14285714285715251</c:v>
                </c:pt>
                <c:pt idx="2">
                  <c:v>0.4285714285714321</c:v>
                </c:pt>
                <c:pt idx="3">
                  <c:v>0</c:v>
                </c:pt>
                <c:pt idx="4">
                  <c:v>0</c:v>
                </c:pt>
                <c:pt idx="5">
                  <c:v>0</c:v>
                </c:pt>
                <c:pt idx="6">
                  <c:v>0.14285714285713982</c:v>
                </c:pt>
                <c:pt idx="7">
                  <c:v>0</c:v>
                </c:pt>
                <c:pt idx="8">
                  <c:v>0.14285714285713982</c:v>
                </c:pt>
                <c:pt idx="9">
                  <c:v>0</c:v>
                </c:pt>
                <c:pt idx="10">
                  <c:v>0</c:v>
                </c:pt>
                <c:pt idx="11">
                  <c:v>0</c:v>
                </c:pt>
                <c:pt idx="12">
                  <c:v>0.14285714285715251</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083E-4D15-B12E-EC4DD548FAB3}"/>
            </c:ext>
          </c:extLst>
        </c:ser>
        <c:ser>
          <c:idx val="1"/>
          <c:order val="1"/>
          <c:spPr>
            <a:ln w="19050" cap="rnd">
              <a:solidFill>
                <a:schemeClr val="accent2"/>
              </a:solidFill>
              <a:round/>
            </a:ln>
            <a:effectLst/>
          </c:spPr>
          <c:marker>
            <c:symbol val="none"/>
          </c:marker>
          <c:dLbls>
            <c:dLbl>
              <c:idx val="0"/>
              <c:layout>
                <c:manualLayout>
                  <c:x val="-8.3275507673231681E-3"/>
                  <c:y val="2.6151935390305133E-2"/>
                </c:manualLayout>
              </c:layout>
              <c:tx>
                <c:strRef>
                  <c:f>'pH Precision'!$N$27</c:f>
                  <c:strCache>
                    <c:ptCount val="1"/>
                    <c:pt idx="0">
                      <c:v>Mean</c:v>
                    </c:pt>
                  </c:strCache>
                </c:strRef>
              </c:tx>
              <c:spPr>
                <a:noFill/>
                <a:ln w="25400">
                  <a:noFill/>
                </a:ln>
              </c:spPr>
              <c:txPr>
                <a:bodyPr/>
                <a:lstStyle/>
                <a:p>
                  <a:pPr>
                    <a:defRPr sz="900" b="0" i="0" u="none" strike="noStrike" baseline="0">
                      <a:solidFill>
                        <a:srgbClr val="333333"/>
                      </a:solidFill>
                      <a:latin typeface="Calibri"/>
                      <a:ea typeface="Calibri"/>
                      <a:cs typeface="Calibri"/>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{68169CBB-EA41-4382-B554-6D881093D389}</c15:txfldGUID>
                      <c15:f>'pH Precision'!$N$27</c15:f>
                      <c15:dlblFieldTableCache>
                        <c:ptCount val="1"/>
                        <c:pt idx="0">
                          <c:v>Mean</c:v>
                        </c:pt>
                      </c15:dlblFieldTableCache>
                    </c15:dlblFTEntry>
                  </c15:dlblFieldTable>
                  <c15:showDataLabelsRange val="0"/>
                </c:ext>
                <c:ext xmlns:c16="http://schemas.microsoft.com/office/drawing/2014/chart" uri="{C3380CC4-5D6E-409C-BE32-E72D297353CC}">
                  <c16:uniqueId val="{00000001-083E-4D15-B12E-EC4DD548F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'pH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numCache>
            </c:numRef>
          </c:cat>
          <c:val>
            <c:numRef>
              <c:f>'pH Precision'!$G$3:$G$25</c:f>
              <c:numCache>
                <c:formatCode>0.00</c:formatCode>
                <c:ptCount val="23"/>
                <c:pt idx="0">
                  <c:v>6.7226890756303323E-2</c:v>
                </c:pt>
                <c:pt idx="1">
                  <c:v>6.7226890756303323E-2</c:v>
                </c:pt>
                <c:pt idx="2">
                  <c:v>6.7226890756303323E-2</c:v>
                </c:pt>
                <c:pt idx="3">
                  <c:v>6.7226890756303323E-2</c:v>
                </c:pt>
                <c:pt idx="4">
                  <c:v>6.7226890756303323E-2</c:v>
                </c:pt>
                <c:pt idx="5">
                  <c:v>6.7226890756303323E-2</c:v>
                </c:pt>
                <c:pt idx="6">
                  <c:v>6.7226890756303323E-2</c:v>
                </c:pt>
                <c:pt idx="7">
                  <c:v>6.7226890756303323E-2</c:v>
                </c:pt>
                <c:pt idx="8">
                  <c:v>6.7226890756303323E-2</c:v>
                </c:pt>
                <c:pt idx="9">
                  <c:v>6.7226890756303323E-2</c:v>
                </c:pt>
                <c:pt idx="10">
                  <c:v>6.7226890756303323E-2</c:v>
                </c:pt>
                <c:pt idx="11">
                  <c:v>6.7226890756303323E-2</c:v>
                </c:pt>
                <c:pt idx="12">
                  <c:v>6.7226890756303323E-2</c:v>
                </c:pt>
                <c:pt idx="13">
                  <c:v>6.7226890756303323E-2</c:v>
                </c:pt>
                <c:pt idx="14">
                  <c:v>6.7226890756303323E-2</c:v>
                </c:pt>
                <c:pt idx="15">
                  <c:v>6.7226890756303323E-2</c:v>
                </c:pt>
                <c:pt idx="16">
                  <c:v>6.7226890756303323E-2</c:v>
                </c:pt>
                <c:pt idx="17">
                  <c:v>6.7226890756303323E-2</c:v>
                </c:pt>
                <c:pt idx="18">
                  <c:v>6.7226890756303323E-2</c:v>
                </c:pt>
                <c:pt idx="19">
                  <c:v>6.7226890756303323E-2</c:v>
                </c:pt>
                <c:pt idx="20">
                  <c:v>6.7226890756303323E-2</c:v>
                </c:pt>
                <c:pt idx="21">
                  <c:v>6.7226890756303323E-2</c:v>
                </c:pt>
                <c:pt idx="22">
                  <c:v>6.7226890756303323E-2</c:v>
                </c:pt>
              </c:numCache>
            </c:numRef>
          </c:val>
          <c:smooth val="0"/>
          <c:extLst>
            <c:ext xmlns:c16="http://schemas.microsoft.com/office/drawing/2014/chart" uri="{C3380CC4-5D6E-409C-BE32-E72D297353CC}">
              <c16:uniqueId val="{00000002-083E-4D15-B12E-EC4DD548FAB3}"/>
            </c:ext>
          </c:extLst>
        </c:ser>
        <c:ser>
          <c:idx val="2"/>
          <c:order val="2"/>
          <c:spPr>
            <a:ln w="19050" cap="rnd">
              <a:solidFill>
                <a:schemeClr val="accent3"/>
              </a:solidFill>
              <a:round/>
            </a:ln>
            <a:effectLst/>
          </c:spPr>
          <c:marker>
            <c:symbol val="none"/>
          </c:marker>
          <c:dLbls>
            <c:dLbl>
              <c:idx val="0"/>
              <c:layout>
                <c:manualLayout>
                  <c:x val="-1.145038230506935E-2"/>
                  <c:y val="-3.3623769844141525E-2"/>
                </c:manualLayout>
              </c:layout>
              <c:tx>
                <c:rich>
                  <a:bodyPr/>
                  <a:lstStyle/>
                  <a:p>
                    <a:pPr>
                      <a:defRPr sz="900" b="0" i="0" u="none" strike="noStrike" baseline="0">
                        <a:solidFill>
                          <a:srgbClr val="333333"/>
                        </a:solidFill>
                        <a:latin typeface="Calibri"/>
                        <a:ea typeface="Calibri"/>
                        <a:cs typeface="Calibri"/>
                      </a:defRPr>
                    </a:pPr>
                    <a:r>
                      <a:rPr lang="en-US"/>
                      <a:t>UWL</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3E-4D15-B12E-EC4DD548F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'pH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numCache>
            </c:numRef>
          </c:cat>
          <c:val>
            <c:numRef>
              <c:f>'pH Precision'!$H$3:$H$25</c:f>
              <c:numCache>
                <c:formatCode>0.00</c:formatCode>
                <c:ptCount val="23"/>
                <c:pt idx="0">
                  <c:v>0.28892278921467385</c:v>
                </c:pt>
                <c:pt idx="1">
                  <c:v>0.28892278921467385</c:v>
                </c:pt>
                <c:pt idx="2">
                  <c:v>0.28892278921467385</c:v>
                </c:pt>
                <c:pt idx="3">
                  <c:v>0.28892278921467385</c:v>
                </c:pt>
                <c:pt idx="4">
                  <c:v>0.28892278921467385</c:v>
                </c:pt>
                <c:pt idx="5">
                  <c:v>0.28892278921467385</c:v>
                </c:pt>
                <c:pt idx="6">
                  <c:v>0.28892278921467385</c:v>
                </c:pt>
                <c:pt idx="7">
                  <c:v>0.28892278921467385</c:v>
                </c:pt>
                <c:pt idx="8">
                  <c:v>0.28892278921467385</c:v>
                </c:pt>
                <c:pt idx="9">
                  <c:v>0.28892278921467385</c:v>
                </c:pt>
                <c:pt idx="10">
                  <c:v>0.28892278921467385</c:v>
                </c:pt>
                <c:pt idx="11">
                  <c:v>0.28892278921467385</c:v>
                </c:pt>
                <c:pt idx="12">
                  <c:v>0.28892278921467385</c:v>
                </c:pt>
                <c:pt idx="13">
                  <c:v>0.28892278921467385</c:v>
                </c:pt>
                <c:pt idx="14">
                  <c:v>0.28892278921467385</c:v>
                </c:pt>
                <c:pt idx="15">
                  <c:v>0.28892278921467385</c:v>
                </c:pt>
                <c:pt idx="16">
                  <c:v>0.28892278921467385</c:v>
                </c:pt>
                <c:pt idx="17">
                  <c:v>0.28892278921467385</c:v>
                </c:pt>
                <c:pt idx="18">
                  <c:v>0.28892278921467385</c:v>
                </c:pt>
                <c:pt idx="19">
                  <c:v>0.28892278921467385</c:v>
                </c:pt>
                <c:pt idx="20">
                  <c:v>0.28892278921467385</c:v>
                </c:pt>
                <c:pt idx="21">
                  <c:v>0.28892278921467385</c:v>
                </c:pt>
                <c:pt idx="22">
                  <c:v>0.28892278921467385</c:v>
                </c:pt>
              </c:numCache>
            </c:numRef>
          </c:val>
          <c:smooth val="0"/>
          <c:extLst>
            <c:ext xmlns:c16="http://schemas.microsoft.com/office/drawing/2014/chart" uri="{C3380CC4-5D6E-409C-BE32-E72D297353CC}">
              <c16:uniqueId val="{00000004-083E-4D15-B12E-EC4DD548FAB3}"/>
            </c:ext>
          </c:extLst>
        </c:ser>
        <c:ser>
          <c:idx val="3"/>
          <c:order val="3"/>
          <c:spPr>
            <a:ln w="19050" cap="rnd">
              <a:solidFill>
                <a:schemeClr val="accent4"/>
              </a:solidFill>
              <a:round/>
            </a:ln>
            <a:effectLst/>
          </c:spPr>
          <c:marker>
            <c:symbol val="none"/>
          </c:marker>
          <c:dLbls>
            <c:dLbl>
              <c:idx val="0"/>
              <c:layout>
                <c:manualLayout>
                  <c:x val="-8.3275507673231681E-3"/>
                  <c:y val="2.2415944620261544E-2"/>
                </c:manualLayout>
              </c:layout>
              <c:tx>
                <c:strRef>
                  <c:f>'pH Precision'!$N$30</c:f>
                  <c:strCache>
                    <c:ptCount val="1"/>
                    <c:pt idx="0">
                      <c:v>LWL</c:v>
                    </c:pt>
                  </c:strCache>
                </c:strRef>
              </c:tx>
              <c:spPr>
                <a:noFill/>
                <a:ln w="25400">
                  <a:noFill/>
                </a:ln>
              </c:spPr>
              <c:txPr>
                <a:bodyPr/>
                <a:lstStyle/>
                <a:p>
                  <a:pPr>
                    <a:defRPr sz="900" b="0" i="0" u="none" strike="noStrike" baseline="0">
                      <a:solidFill>
                        <a:srgbClr val="333333"/>
                      </a:solidFill>
                      <a:latin typeface="Calibri"/>
                      <a:ea typeface="Calibri"/>
                      <a:cs typeface="Calibri"/>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{25C6C53A-88A5-400E-9E8C-D5CBC093B4C9}</c15:txfldGUID>
                      <c15:f>'pH Precision'!$N$30</c15:f>
                      <c15:dlblFieldTableCache>
                        <c:ptCount val="1"/>
                        <c:pt idx="0">
                          <c:v>LWL</c:v>
                        </c:pt>
                      </c15:dlblFieldTableCache>
                    </c15:dlblFTEntry>
                  </c15:dlblFieldTable>
                  <c15:showDataLabelsRange val="0"/>
                </c:ext>
                <c:ext xmlns:c16="http://schemas.microsoft.com/office/drawing/2014/chart" uri="{C3380CC4-5D6E-409C-BE32-E72D297353CC}">
                  <c16:uniqueId val="{00000005-083E-4D15-B12E-EC4DD548F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'pH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numCache>
            </c:numRef>
          </c:cat>
          <c:val>
            <c:numRef>
              <c:f>'pH Precision'!$I$3:$I$25</c:f>
              <c:numCache>
                <c:formatCode>0.00</c:formatCode>
                <c:ptCount val="23"/>
                <c:pt idx="0">
                  <c:v>-0.15446900770206723</c:v>
                </c:pt>
                <c:pt idx="1">
                  <c:v>-0.15446900770206723</c:v>
                </c:pt>
                <c:pt idx="2">
                  <c:v>-0.15446900770206723</c:v>
                </c:pt>
                <c:pt idx="3">
                  <c:v>-0.15446900770206723</c:v>
                </c:pt>
                <c:pt idx="4">
                  <c:v>-0.15446900770206723</c:v>
                </c:pt>
                <c:pt idx="5">
                  <c:v>-0.15446900770206723</c:v>
                </c:pt>
                <c:pt idx="6">
                  <c:v>-0.15446900770206723</c:v>
                </c:pt>
                <c:pt idx="7">
                  <c:v>-0.15446900770206723</c:v>
                </c:pt>
                <c:pt idx="8">
                  <c:v>-0.15446900770206723</c:v>
                </c:pt>
                <c:pt idx="9">
                  <c:v>-0.15446900770206723</c:v>
                </c:pt>
                <c:pt idx="10">
                  <c:v>-0.15446900770206723</c:v>
                </c:pt>
                <c:pt idx="11">
                  <c:v>-0.15446900770206723</c:v>
                </c:pt>
                <c:pt idx="12">
                  <c:v>-0.15446900770206723</c:v>
                </c:pt>
                <c:pt idx="13">
                  <c:v>-0.15446900770206723</c:v>
                </c:pt>
                <c:pt idx="14">
                  <c:v>-0.15446900770206723</c:v>
                </c:pt>
                <c:pt idx="15">
                  <c:v>-0.15446900770206723</c:v>
                </c:pt>
                <c:pt idx="16">
                  <c:v>-0.15446900770206723</c:v>
                </c:pt>
                <c:pt idx="17">
                  <c:v>-0.15446900770206723</c:v>
                </c:pt>
                <c:pt idx="18">
                  <c:v>-0.15446900770206723</c:v>
                </c:pt>
                <c:pt idx="19">
                  <c:v>-0.15446900770206723</c:v>
                </c:pt>
                <c:pt idx="20">
                  <c:v>-0.15446900770206723</c:v>
                </c:pt>
                <c:pt idx="21">
                  <c:v>-0.15446900770206723</c:v>
                </c:pt>
                <c:pt idx="22">
                  <c:v>-0.15446900770206723</c:v>
                </c:pt>
              </c:numCache>
            </c:numRef>
          </c:val>
          <c:smooth val="0"/>
          <c:extLst>
            <c:ext xmlns:c16="http://schemas.microsoft.com/office/drawing/2014/chart" uri="{C3380CC4-5D6E-409C-BE32-E72D297353CC}">
              <c16:uniqueId val="{00000006-083E-4D15-B12E-EC4DD548FAB3}"/>
            </c:ext>
          </c:extLst>
        </c:ser>
        <c:ser>
          <c:idx val="4"/>
          <c:order val="4"/>
          <c:spPr>
            <a:ln w="19050" cap="rnd">
              <a:solidFill>
                <a:schemeClr val="accent5"/>
              </a:solidFill>
              <a:round/>
            </a:ln>
            <a:effectLst/>
          </c:spPr>
          <c:marker>
            <c:symbol val="none"/>
          </c:marker>
          <c:dLbls>
            <c:dLbl>
              <c:idx val="0"/>
              <c:layout>
                <c:manualLayout>
                  <c:x val="0"/>
                  <c:y val="-2.9887926160348723E-2"/>
                </c:manualLayout>
              </c:layout>
              <c:tx>
                <c:strRef>
                  <c:f>'pH Precision'!$N$31</c:f>
                  <c:strCache>
                    <c:ptCount val="1"/>
                    <c:pt idx="0">
                      <c:v>UCL</c:v>
                    </c:pt>
                  </c:strCache>
                </c:strRef>
              </c:tx>
              <c:spPr>
                <a:noFill/>
                <a:ln w="25400">
                  <a:noFill/>
                </a:ln>
              </c:spPr>
              <c:txPr>
                <a:bodyPr/>
                <a:lstStyle/>
                <a:p>
                  <a:pPr>
                    <a:defRPr sz="900" b="0" i="0" u="none" strike="noStrike" baseline="0">
                      <a:solidFill>
                        <a:srgbClr val="333333"/>
                      </a:solidFill>
                      <a:latin typeface="Calibri"/>
                      <a:ea typeface="Calibri"/>
                      <a:cs typeface="Calibri"/>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{911EC08C-AF9E-4DB8-84E2-B183D2F68422}</c15:txfldGUID>
                      <c15:f>'pH Precision'!$N$31</c15:f>
                      <c15:dlblFieldTableCache>
                        <c:ptCount val="1"/>
                        <c:pt idx="0">
                          <c:v>UCL</c:v>
                        </c:pt>
                      </c15:dlblFieldTableCache>
                    </c15:dlblFTEntry>
                  </c15:dlblFieldTable>
                  <c15:showDataLabelsRange val="0"/>
                </c:ext>
                <c:ext xmlns:c16="http://schemas.microsoft.com/office/drawing/2014/chart" uri="{C3380CC4-5D6E-409C-BE32-E72D297353CC}">
                  <c16:uniqueId val="{00000007-083E-4D15-B12E-EC4DD548F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'pH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numCache>
            </c:numRef>
          </c:cat>
          <c:val>
            <c:numRef>
              <c:f>'pH Precision'!$J$3:$J$25</c:f>
              <c:numCache>
                <c:formatCode>0.00</c:formatCode>
                <c:ptCount val="23"/>
                <c:pt idx="0">
                  <c:v>0.39977073844385913</c:v>
                </c:pt>
                <c:pt idx="1">
                  <c:v>0.39977073844385913</c:v>
                </c:pt>
                <c:pt idx="2">
                  <c:v>0.39977073844385913</c:v>
                </c:pt>
                <c:pt idx="3">
                  <c:v>0.39977073844385913</c:v>
                </c:pt>
                <c:pt idx="4">
                  <c:v>0.39977073844385913</c:v>
                </c:pt>
                <c:pt idx="5">
                  <c:v>0.39977073844385913</c:v>
                </c:pt>
                <c:pt idx="6">
                  <c:v>0.39977073844385913</c:v>
                </c:pt>
                <c:pt idx="7">
                  <c:v>0.39977073844385913</c:v>
                </c:pt>
                <c:pt idx="8">
                  <c:v>0.39977073844385913</c:v>
                </c:pt>
                <c:pt idx="9">
                  <c:v>0.39977073844385913</c:v>
                </c:pt>
                <c:pt idx="10">
                  <c:v>0.39977073844385913</c:v>
                </c:pt>
                <c:pt idx="11">
                  <c:v>0.39977073844385913</c:v>
                </c:pt>
                <c:pt idx="12">
                  <c:v>0.39977073844385913</c:v>
                </c:pt>
                <c:pt idx="13">
                  <c:v>0.39977073844385913</c:v>
                </c:pt>
                <c:pt idx="14">
                  <c:v>0.39977073844385913</c:v>
                </c:pt>
                <c:pt idx="15">
                  <c:v>0.39977073844385913</c:v>
                </c:pt>
                <c:pt idx="16">
                  <c:v>0.39977073844385913</c:v>
                </c:pt>
                <c:pt idx="17">
                  <c:v>0.39977073844385913</c:v>
                </c:pt>
                <c:pt idx="18">
                  <c:v>0.39977073844385913</c:v>
                </c:pt>
                <c:pt idx="19">
                  <c:v>0.39977073844385913</c:v>
                </c:pt>
                <c:pt idx="20">
                  <c:v>0.39977073844385913</c:v>
                </c:pt>
                <c:pt idx="21">
                  <c:v>0.39977073844385913</c:v>
                </c:pt>
                <c:pt idx="22">
                  <c:v>0.39977073844385913</c:v>
                </c:pt>
              </c:numCache>
            </c:numRef>
          </c:val>
          <c:smooth val="0"/>
          <c:extLst>
            <c:ext xmlns:c16="http://schemas.microsoft.com/office/drawing/2014/chart" uri="{C3380CC4-5D6E-409C-BE32-E72D297353CC}">
              <c16:uniqueId val="{00000008-083E-4D15-B12E-EC4DD548FAB3}"/>
            </c:ext>
          </c:extLst>
        </c:ser>
        <c:ser>
          <c:idx val="5"/>
          <c:order val="5"/>
          <c:spPr>
            <a:ln w="19050" cap="rnd">
              <a:solidFill>
                <a:schemeClr val="accent6"/>
              </a:solidFill>
              <a:round/>
            </a:ln>
            <a:effectLst/>
          </c:spPr>
          <c:marker>
            <c:symbol val="none"/>
          </c:marker>
          <c:dLbls>
            <c:dLbl>
              <c:idx val="0"/>
              <c:layout>
                <c:manualLayout>
                  <c:x val="2.0818876918307873E-3"/>
                  <c:y val="2.2415944620261544E-2"/>
                </c:manualLayout>
              </c:layout>
              <c:tx>
                <c:strRef>
                  <c:f>'pH Precision'!$N$32</c:f>
                  <c:strCache>
                    <c:ptCount val="1"/>
                    <c:pt idx="0">
                      <c:v>LCL</c:v>
                    </c:pt>
                  </c:strCache>
                </c:strRef>
              </c:tx>
              <c:spPr>
                <a:noFill/>
                <a:ln w="25400">
                  <a:noFill/>
                </a:ln>
              </c:spPr>
              <c:txPr>
                <a:bodyPr/>
                <a:lstStyle/>
                <a:p>
                  <a:pPr>
                    <a:defRPr sz="900" b="0" i="0" u="none" strike="noStrike" baseline="0">
                      <a:solidFill>
                        <a:srgbClr val="333333"/>
                      </a:solidFill>
                      <a:latin typeface="Calibri"/>
                      <a:ea typeface="Calibri"/>
                      <a:cs typeface="Calibri"/>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{B60D4126-5E59-49F1-8CFF-7B4F978FE2BE}</c15:txfldGUID>
                      <c15:f>'pH Precision'!$N$32</c15:f>
                      <c15:dlblFieldTableCache>
                        <c:ptCount val="1"/>
                        <c:pt idx="0">
                          <c:v>LCL</c:v>
                        </c:pt>
                      </c15:dlblFieldTableCache>
                    </c15:dlblFTEntry>
                  </c15:dlblFieldTable>
                  <c15:showDataLabelsRange val="0"/>
                </c:ext>
                <c:ext xmlns:c16="http://schemas.microsoft.com/office/drawing/2014/chart" uri="{C3380CC4-5D6E-409C-BE32-E72D297353CC}">
                  <c16:uniqueId val="{00000009-083E-4D15-B12E-EC4DD548F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'pH Precision'!$A$3:$A$25</c:f>
              <c:numCache>
                <c:formatCode>[$-409]d\-mmm\-yy;@</c:formatCode>
                <c:ptCount val="23"/>
                <c:pt idx="0">
                  <c:v>45400</c:v>
                </c:pt>
                <c:pt idx="1">
                  <c:v>45401</c:v>
                </c:pt>
                <c:pt idx="2">
                  <c:v>45402</c:v>
                </c:pt>
                <c:pt idx="3">
                  <c:v>45403</c:v>
                </c:pt>
                <c:pt idx="4">
                  <c:v>45404</c:v>
                </c:pt>
                <c:pt idx="5">
                  <c:v>45405</c:v>
                </c:pt>
                <c:pt idx="6">
                  <c:v>45406</c:v>
                </c:pt>
                <c:pt idx="7">
                  <c:v>45407</c:v>
                </c:pt>
                <c:pt idx="8">
                  <c:v>45408</c:v>
                </c:pt>
                <c:pt idx="9">
                  <c:v>45409</c:v>
                </c:pt>
                <c:pt idx="10">
                  <c:v>45410</c:v>
                </c:pt>
                <c:pt idx="11">
                  <c:v>45411</c:v>
                </c:pt>
                <c:pt idx="12">
                  <c:v>45412</c:v>
                </c:pt>
                <c:pt idx="13">
                  <c:v>45413</c:v>
                </c:pt>
                <c:pt idx="14">
                  <c:v>45414</c:v>
                </c:pt>
                <c:pt idx="15">
                  <c:v>45415</c:v>
                </c:pt>
                <c:pt idx="16">
                  <c:v>45416</c:v>
                </c:pt>
              </c:numCache>
            </c:numRef>
          </c:cat>
          <c:val>
            <c:numRef>
              <c:f>'pH Precision'!$K$3:$K$25</c:f>
              <c:numCache>
                <c:formatCode>0.00</c:formatCode>
                <c:ptCount val="23"/>
                <c:pt idx="0">
                  <c:v>-0.26531695693125246</c:v>
                </c:pt>
                <c:pt idx="1">
                  <c:v>-0.26531695693125246</c:v>
                </c:pt>
                <c:pt idx="2">
                  <c:v>-0.26531695693125246</c:v>
                </c:pt>
                <c:pt idx="3">
                  <c:v>-0.26531695693125246</c:v>
                </c:pt>
                <c:pt idx="4">
                  <c:v>-0.26531695693125246</c:v>
                </c:pt>
                <c:pt idx="5">
                  <c:v>-0.26531695693125246</c:v>
                </c:pt>
                <c:pt idx="6">
                  <c:v>-0.26531695693125246</c:v>
                </c:pt>
                <c:pt idx="7">
                  <c:v>-0.26531695693125246</c:v>
                </c:pt>
                <c:pt idx="8">
                  <c:v>-0.26531695693125246</c:v>
                </c:pt>
                <c:pt idx="9">
                  <c:v>-0.26531695693125246</c:v>
                </c:pt>
                <c:pt idx="10">
                  <c:v>-0.26531695693125246</c:v>
                </c:pt>
                <c:pt idx="11">
                  <c:v>-0.26531695693125246</c:v>
                </c:pt>
                <c:pt idx="12">
                  <c:v>-0.26531695693125246</c:v>
                </c:pt>
                <c:pt idx="13">
                  <c:v>-0.26531695693125246</c:v>
                </c:pt>
                <c:pt idx="14">
                  <c:v>-0.26531695693125246</c:v>
                </c:pt>
                <c:pt idx="15">
                  <c:v>-0.26531695693125246</c:v>
                </c:pt>
                <c:pt idx="16">
                  <c:v>-0.26531695693125246</c:v>
                </c:pt>
                <c:pt idx="17">
                  <c:v>-0.26531695693125246</c:v>
                </c:pt>
                <c:pt idx="18">
                  <c:v>-0.26531695693125246</c:v>
                </c:pt>
                <c:pt idx="19">
                  <c:v>-0.26531695693125246</c:v>
                </c:pt>
                <c:pt idx="20">
                  <c:v>-0.26531695693125246</c:v>
                </c:pt>
                <c:pt idx="21">
                  <c:v>-0.26531695693125246</c:v>
                </c:pt>
                <c:pt idx="22">
                  <c:v>-0.26531695693125246</c:v>
                </c:pt>
              </c:numCache>
            </c:numRef>
          </c:val>
          <c:smooth val="0"/>
          <c:extLst>
            <c:ext xmlns:c16="http://schemas.microsoft.com/office/drawing/2014/chart" uri="{C3380CC4-5D6E-409C-BE32-E72D297353CC}">
              <c16:uniqueId val="{0000000A-083E-4D15-B12E-EC4DD548FAB3}"/>
            </c:ext>
          </c:extLst>
        </c:ser>
        <c:dLbls>
          <c:showLegendKey val="0"/>
          <c:showVal val="0"/>
          <c:showCatName val="0"/>
          <c:showSerName val="0"/>
          <c:showPercent val="0"/>
          <c:showBubbleSize val="0"/>
        </c:dLbls>
        <c:marker val="1"/>
        <c:smooth val="0"/>
        <c:axId val="802538304"/>
        <c:axId val="1"/>
      </c:lineChart>
      <c:dateAx>
        <c:axId val="802538304"/>
        <c:scaling>
          <c:orientation val="minMax"/>
        </c:scaling>
        <c:delete val="0"/>
        <c:axPos val="b"/>
        <c:title>
          <c:tx>
            <c:strRef>
              <c:f>'pH Precision'!$A$2</c:f>
              <c:strCache>
                <c:ptCount val="1"/>
                <c:pt idx="0">
                  <c:v>Date</c:v>
                </c:pt>
              </c:strCache>
            </c:strRef>
          </c:tx>
          <c:overlay val="0"/>
          <c:spPr>
            <a:noFill/>
            <a:ln w="25400">
              <a:noFill/>
            </a:ln>
          </c:spPr>
          <c:txPr>
            <a:bodyPr/>
            <a:lstStyle/>
            <a:p>
              <a:pPr>
                <a:defRPr sz="1000" b="0" i="0" u="none" strike="noStrike" baseline="0">
                  <a:solidFill>
                    <a:srgbClr val="333333"/>
                  </a:solidFill>
                  <a:latin typeface="Calibri"/>
                  <a:ea typeface="Calibri"/>
                  <a:cs typeface="Calibri"/>
                </a:defRPr>
              </a:pPr>
              <a:endParaRPr lang="en-US"/>
            </a:p>
          </c:txPr>
        </c:title>
        <c:numFmt formatCode="[$-409]d\-mmm\-yy;@" sourceLinked="0"/>
        <c:majorTickMark val="out"/>
        <c:minorTickMark val="none"/>
        <c:tickLblPos val="low"/>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strRef>
              <c:f>'pH Precision'!$F$2</c:f>
              <c:strCache>
                <c:ptCount val="1"/>
                <c:pt idx="0">
                  <c:v>Relative % Difference (RPD)</c:v>
                </c:pt>
              </c:strCache>
            </c:strRef>
          </c:tx>
          <c:overlay val="0"/>
          <c:spPr>
            <a:noFill/>
            <a:ln w="25400">
              <a:noFill/>
            </a:ln>
          </c:spPr>
          <c:txPr>
            <a:bodyPr/>
            <a:lstStyle/>
            <a:p>
              <a:pPr>
                <a:defRPr sz="1000" b="0" i="0" u="none" strike="noStrike" baseline="0">
                  <a:solidFill>
                    <a:srgbClr val="333333"/>
                  </a:solidFill>
                  <a:latin typeface="Calibri"/>
                  <a:ea typeface="Calibri"/>
                  <a:cs typeface="Calibri"/>
                </a:defRPr>
              </a:pPr>
              <a:endParaRPr lang="en-US"/>
            </a:p>
          </c:txPr>
        </c:title>
        <c:numFmt formatCode="0.00" sourceLinked="1"/>
        <c:majorTickMark val="none"/>
        <c:minorTickMark val="none"/>
        <c:tickLblPos val="nextTo"/>
        <c:spPr>
          <a:noFill/>
          <a:ln>
            <a:solidFill>
              <a:schemeClr val="accent5"/>
            </a:solidFill>
          </a:ln>
          <a:effectLst/>
        </c:spPr>
        <c:txPr>
          <a:bodyPr rot="0" vert="horz"/>
          <a:lstStyle/>
          <a:p>
            <a:pPr>
              <a:defRPr sz="900" b="0" i="0" u="none" strike="noStrike" baseline="0">
                <a:solidFill>
                  <a:srgbClr val="333333"/>
                </a:solidFill>
                <a:latin typeface="Calibri"/>
                <a:ea typeface="Calibri"/>
                <a:cs typeface="Calibri"/>
              </a:defRPr>
            </a:pPr>
            <a:endParaRPr lang="en-US"/>
          </a:p>
        </c:txPr>
        <c:crossAx val="802538304"/>
        <c:crosses val="autoZero"/>
        <c:crossBetween val="between"/>
      </c:valAx>
      <c:spPr>
        <a:noFill/>
        <a:ln w="25400">
          <a:noFill/>
        </a:ln>
      </c:spPr>
    </c:plotArea>
    <c:legend>
      <c:legendPos val="r"/>
      <c:layout>
        <c:manualLayout>
          <c:xMode val="edge"/>
          <c:yMode val="edge"/>
          <c:x val="6.2765957446808504E-2"/>
          <c:y val="0.90251210350905542"/>
          <c:w val="0.93085190149103714"/>
          <c:h val="6.7946867711917269E-2"/>
        </c:manualLayout>
      </c:layout>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29</xdr:row>
      <xdr:rowOff>22860</xdr:rowOff>
    </xdr:from>
    <xdr:to>
      <xdr:col>7</xdr:col>
      <xdr:colOff>723900</xdr:colOff>
      <xdr:row>60</xdr:row>
      <xdr:rowOff>137160</xdr:rowOff>
    </xdr:to>
    <xdr:graphicFrame macro="">
      <xdr:nvGraphicFramePr>
        <xdr:cNvPr id="5660" name="Chart 2">
          <a:extLst>
            <a:ext uri="{FF2B5EF4-FFF2-40B4-BE49-F238E27FC236}">
              <a16:creationId xmlns:a16="http://schemas.microsoft.com/office/drawing/2014/main" id="{8B9AD7BA-3A64-15AE-44C4-7C2F7CE47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64</xdr:row>
      <xdr:rowOff>15240</xdr:rowOff>
    </xdr:from>
    <xdr:to>
      <xdr:col>9</xdr:col>
      <xdr:colOff>1066800</xdr:colOff>
      <xdr:row>93</xdr:row>
      <xdr:rowOff>15240</xdr:rowOff>
    </xdr:to>
    <xdr:pic>
      <xdr:nvPicPr>
        <xdr:cNvPr id="8764417" name="Picture 1">
          <a:extLst>
            <a:ext uri="{FF2B5EF4-FFF2-40B4-BE49-F238E27FC236}">
              <a16:creationId xmlns:a16="http://schemas.microsoft.com/office/drawing/2014/main" id="{00486E5E-A455-D6FC-10D1-86C8DEBCF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2153900"/>
          <a:ext cx="9006840" cy="486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45720</xdr:colOff>
      <xdr:row>27</xdr:row>
      <xdr:rowOff>15240</xdr:rowOff>
    </xdr:from>
    <xdr:to>
      <xdr:col>10</xdr:col>
      <xdr:colOff>396240</xdr:colOff>
      <xdr:row>52</xdr:row>
      <xdr:rowOff>45720</xdr:rowOff>
    </xdr:to>
    <xdr:graphicFrame macro="">
      <xdr:nvGraphicFramePr>
        <xdr:cNvPr id="8764418" name="Chart 1">
          <a:extLst>
            <a:ext uri="{FF2B5EF4-FFF2-40B4-BE49-F238E27FC236}">
              <a16:creationId xmlns:a16="http://schemas.microsoft.com/office/drawing/2014/main" id="{2F4847E0-84EA-16C5-E01C-4C90F81BC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15240</xdr:colOff>
      <xdr:row>27</xdr:row>
      <xdr:rowOff>15240</xdr:rowOff>
    </xdr:from>
    <xdr:to>
      <xdr:col>13</xdr:col>
      <xdr:colOff>7620</xdr:colOff>
      <xdr:row>43</xdr:row>
      <xdr:rowOff>45720</xdr:rowOff>
    </xdr:to>
    <xdr:graphicFrame macro="">
      <xdr:nvGraphicFramePr>
        <xdr:cNvPr id="8769537" name="Chart 3">
          <a:extLst>
            <a:ext uri="{FF2B5EF4-FFF2-40B4-BE49-F238E27FC236}">
              <a16:creationId xmlns:a16="http://schemas.microsoft.com/office/drawing/2014/main" id="{12912A33-3593-9469-B7BE-0762E3135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63</xdr:row>
      <xdr:rowOff>15240</xdr:rowOff>
    </xdr:from>
    <xdr:to>
      <xdr:col>11</xdr:col>
      <xdr:colOff>30480</xdr:colOff>
      <xdr:row>92</xdr:row>
      <xdr:rowOff>22860</xdr:rowOff>
    </xdr:to>
    <xdr:pic>
      <xdr:nvPicPr>
        <xdr:cNvPr id="8765441" name="Picture 1">
          <a:extLst>
            <a:ext uri="{FF2B5EF4-FFF2-40B4-BE49-F238E27FC236}">
              <a16:creationId xmlns:a16="http://schemas.microsoft.com/office/drawing/2014/main" id="{8BD1851A-75EF-0BE7-904E-2A39EC4754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63400"/>
          <a:ext cx="13647420" cy="486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205740</xdr:colOff>
      <xdr:row>26</xdr:row>
      <xdr:rowOff>68580</xdr:rowOff>
    </xdr:from>
    <xdr:to>
      <xdr:col>12</xdr:col>
      <xdr:colOff>754380</xdr:colOff>
      <xdr:row>47</xdr:row>
      <xdr:rowOff>76200</xdr:rowOff>
    </xdr:to>
    <xdr:graphicFrame macro="">
      <xdr:nvGraphicFramePr>
        <xdr:cNvPr id="8765442" name="Chart 1">
          <a:extLst>
            <a:ext uri="{FF2B5EF4-FFF2-40B4-BE49-F238E27FC236}">
              <a16:creationId xmlns:a16="http://schemas.microsoft.com/office/drawing/2014/main" id="{DE5DD074-AE1E-6D02-8B77-C3C2B536C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152400</xdr:colOff>
      <xdr:row>63</xdr:row>
      <xdr:rowOff>15240</xdr:rowOff>
    </xdr:from>
    <xdr:to>
      <xdr:col>14</xdr:col>
      <xdr:colOff>937260</xdr:colOff>
      <xdr:row>92</xdr:row>
      <xdr:rowOff>22860</xdr:rowOff>
    </xdr:to>
    <xdr:pic>
      <xdr:nvPicPr>
        <xdr:cNvPr id="8766465" name="Picture 1">
          <a:extLst>
            <a:ext uri="{FF2B5EF4-FFF2-40B4-BE49-F238E27FC236}">
              <a16:creationId xmlns:a16="http://schemas.microsoft.com/office/drawing/2014/main" id="{1C742C51-172F-3F24-B48D-4819C5DAFC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63400"/>
          <a:ext cx="18227040" cy="486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762000</xdr:colOff>
      <xdr:row>26</xdr:row>
      <xdr:rowOff>7620</xdr:rowOff>
    </xdr:from>
    <xdr:to>
      <xdr:col>13</xdr:col>
      <xdr:colOff>60960</xdr:colOff>
      <xdr:row>51</xdr:row>
      <xdr:rowOff>0</xdr:rowOff>
    </xdr:to>
    <xdr:graphicFrame macro="">
      <xdr:nvGraphicFramePr>
        <xdr:cNvPr id="8766466" name="Chart 5">
          <a:extLst>
            <a:ext uri="{FF2B5EF4-FFF2-40B4-BE49-F238E27FC236}">
              <a16:creationId xmlns:a16="http://schemas.microsoft.com/office/drawing/2014/main" id="{24DA8B20-DFC6-80CA-2F09-6C96AD1A7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63</xdr:row>
      <xdr:rowOff>15240</xdr:rowOff>
    </xdr:from>
    <xdr:to>
      <xdr:col>14</xdr:col>
      <xdr:colOff>624840</xdr:colOff>
      <xdr:row>92</xdr:row>
      <xdr:rowOff>22860</xdr:rowOff>
    </xdr:to>
    <xdr:pic>
      <xdr:nvPicPr>
        <xdr:cNvPr id="8767489" name="Picture 1">
          <a:extLst>
            <a:ext uri="{FF2B5EF4-FFF2-40B4-BE49-F238E27FC236}">
              <a16:creationId xmlns:a16="http://schemas.microsoft.com/office/drawing/2014/main" id="{FD7A3748-C4BD-77D2-4708-A6E3BF4ED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63400"/>
          <a:ext cx="18303240" cy="486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411480</xdr:colOff>
      <xdr:row>26</xdr:row>
      <xdr:rowOff>106680</xdr:rowOff>
    </xdr:from>
    <xdr:to>
      <xdr:col>13</xdr:col>
      <xdr:colOff>274320</xdr:colOff>
      <xdr:row>48</xdr:row>
      <xdr:rowOff>76200</xdr:rowOff>
    </xdr:to>
    <xdr:graphicFrame macro="">
      <xdr:nvGraphicFramePr>
        <xdr:cNvPr id="8767490" name="Chart 3">
          <a:extLst>
            <a:ext uri="{FF2B5EF4-FFF2-40B4-BE49-F238E27FC236}">
              <a16:creationId xmlns:a16="http://schemas.microsoft.com/office/drawing/2014/main" id="{AA8143AC-70A9-9A82-7AD7-390FEB191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152400</xdr:colOff>
      <xdr:row>63</xdr:row>
      <xdr:rowOff>15240</xdr:rowOff>
    </xdr:from>
    <xdr:to>
      <xdr:col>16</xdr:col>
      <xdr:colOff>320040</xdr:colOff>
      <xdr:row>92</xdr:row>
      <xdr:rowOff>22860</xdr:rowOff>
    </xdr:to>
    <xdr:pic>
      <xdr:nvPicPr>
        <xdr:cNvPr id="8768513" name="Picture 1">
          <a:extLst>
            <a:ext uri="{FF2B5EF4-FFF2-40B4-BE49-F238E27FC236}">
              <a16:creationId xmlns:a16="http://schemas.microsoft.com/office/drawing/2014/main" id="{57C454A1-6097-260D-E3AC-DACA1E9ED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63400"/>
          <a:ext cx="18394680" cy="486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22860</xdr:colOff>
      <xdr:row>27</xdr:row>
      <xdr:rowOff>38100</xdr:rowOff>
    </xdr:from>
    <xdr:to>
      <xdr:col>13</xdr:col>
      <xdr:colOff>609600</xdr:colOff>
      <xdr:row>48</xdr:row>
      <xdr:rowOff>45720</xdr:rowOff>
    </xdr:to>
    <xdr:graphicFrame macro="">
      <xdr:nvGraphicFramePr>
        <xdr:cNvPr id="8768514" name="Chart 3">
          <a:extLst>
            <a:ext uri="{FF2B5EF4-FFF2-40B4-BE49-F238E27FC236}">
              <a16:creationId xmlns:a16="http://schemas.microsoft.com/office/drawing/2014/main" id="{8A022BEF-3515-8EF8-5F36-5E59AFE0C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289560</xdr:colOff>
      <xdr:row>27</xdr:row>
      <xdr:rowOff>15240</xdr:rowOff>
    </xdr:from>
    <xdr:to>
      <xdr:col>13</xdr:col>
      <xdr:colOff>7620</xdr:colOff>
      <xdr:row>48</xdr:row>
      <xdr:rowOff>22860</xdr:rowOff>
    </xdr:to>
    <xdr:graphicFrame macro="">
      <xdr:nvGraphicFramePr>
        <xdr:cNvPr id="8770561" name="Chart 2">
          <a:extLst>
            <a:ext uri="{FF2B5EF4-FFF2-40B4-BE49-F238E27FC236}">
              <a16:creationId xmlns:a16="http://schemas.microsoft.com/office/drawing/2014/main" id="{F40CE733-1AE3-847A-2FC9-D30A779C0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7620</xdr:colOff>
      <xdr:row>26</xdr:row>
      <xdr:rowOff>15240</xdr:rowOff>
    </xdr:from>
    <xdr:to>
      <xdr:col>11</xdr:col>
      <xdr:colOff>106680</xdr:colOff>
      <xdr:row>47</xdr:row>
      <xdr:rowOff>129540</xdr:rowOff>
    </xdr:to>
    <xdr:graphicFrame macro="">
      <xdr:nvGraphicFramePr>
        <xdr:cNvPr id="8771585" name="Chart 2">
          <a:extLst>
            <a:ext uri="{FF2B5EF4-FFF2-40B4-BE49-F238E27FC236}">
              <a16:creationId xmlns:a16="http://schemas.microsoft.com/office/drawing/2014/main" id="{B01C134A-4BA7-B0AC-EE2E-27E665F78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640080</xdr:colOff>
      <xdr:row>26</xdr:row>
      <xdr:rowOff>15240</xdr:rowOff>
    </xdr:from>
    <xdr:to>
      <xdr:col>12</xdr:col>
      <xdr:colOff>487680</xdr:colOff>
      <xdr:row>47</xdr:row>
      <xdr:rowOff>121920</xdr:rowOff>
    </xdr:to>
    <xdr:graphicFrame macro="">
      <xdr:nvGraphicFramePr>
        <xdr:cNvPr id="8772609" name="Chart 6">
          <a:extLst>
            <a:ext uri="{FF2B5EF4-FFF2-40B4-BE49-F238E27FC236}">
              <a16:creationId xmlns:a16="http://schemas.microsoft.com/office/drawing/2014/main" id="{3913A01F-7A2E-6073-EE99-2B763D2F5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579120</xdr:colOff>
      <xdr:row>26</xdr:row>
      <xdr:rowOff>15240</xdr:rowOff>
    </xdr:from>
    <xdr:to>
      <xdr:col>13</xdr:col>
      <xdr:colOff>0</xdr:colOff>
      <xdr:row>47</xdr:row>
      <xdr:rowOff>121920</xdr:rowOff>
    </xdr:to>
    <xdr:graphicFrame macro="">
      <xdr:nvGraphicFramePr>
        <xdr:cNvPr id="8773633" name="Chart 3">
          <a:extLst>
            <a:ext uri="{FF2B5EF4-FFF2-40B4-BE49-F238E27FC236}">
              <a16:creationId xmlns:a16="http://schemas.microsoft.com/office/drawing/2014/main" id="{1C5B4FCB-D0D9-13DC-7703-AC7C2B96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32</xdr:row>
      <xdr:rowOff>7620</xdr:rowOff>
    </xdr:from>
    <xdr:to>
      <xdr:col>7</xdr:col>
      <xdr:colOff>281940</xdr:colOff>
      <xdr:row>61</xdr:row>
      <xdr:rowOff>137160</xdr:rowOff>
    </xdr:to>
    <xdr:graphicFrame macro="">
      <xdr:nvGraphicFramePr>
        <xdr:cNvPr id="8643597" name="Chart 1">
          <a:extLst>
            <a:ext uri="{FF2B5EF4-FFF2-40B4-BE49-F238E27FC236}">
              <a16:creationId xmlns:a16="http://schemas.microsoft.com/office/drawing/2014/main" id="{0C06E37B-DD58-B9F9-DA96-C9B30C8A1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32</xdr:row>
      <xdr:rowOff>7620</xdr:rowOff>
    </xdr:from>
    <xdr:to>
      <xdr:col>7</xdr:col>
      <xdr:colOff>617220</xdr:colOff>
      <xdr:row>61</xdr:row>
      <xdr:rowOff>129540</xdr:rowOff>
    </xdr:to>
    <xdr:graphicFrame macro="">
      <xdr:nvGraphicFramePr>
        <xdr:cNvPr id="8423459" name="Chart 5">
          <a:extLst>
            <a:ext uri="{FF2B5EF4-FFF2-40B4-BE49-F238E27FC236}">
              <a16:creationId xmlns:a16="http://schemas.microsoft.com/office/drawing/2014/main" id="{051338BA-6DE3-C0E0-67C1-3D64992B9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xdr:colOff>
      <xdr:row>27</xdr:row>
      <xdr:rowOff>129540</xdr:rowOff>
    </xdr:from>
    <xdr:to>
      <xdr:col>8</xdr:col>
      <xdr:colOff>45720</xdr:colOff>
      <xdr:row>58</xdr:row>
      <xdr:rowOff>76200</xdr:rowOff>
    </xdr:to>
    <xdr:graphicFrame macro="">
      <xdr:nvGraphicFramePr>
        <xdr:cNvPr id="7648" name="Chart 2">
          <a:extLst>
            <a:ext uri="{FF2B5EF4-FFF2-40B4-BE49-F238E27FC236}">
              <a16:creationId xmlns:a16="http://schemas.microsoft.com/office/drawing/2014/main" id="{E2E2EDE5-9EA0-ACAD-BBD4-FFA6F89F9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64</xdr:row>
      <xdr:rowOff>15240</xdr:rowOff>
    </xdr:from>
    <xdr:to>
      <xdr:col>9</xdr:col>
      <xdr:colOff>1066800</xdr:colOff>
      <xdr:row>93</xdr:row>
      <xdr:rowOff>19050</xdr:rowOff>
    </xdr:to>
    <xdr:pic>
      <xdr:nvPicPr>
        <xdr:cNvPr id="2" name="Picture 1">
          <a:extLst>
            <a:ext uri="{FF2B5EF4-FFF2-40B4-BE49-F238E27FC236}">
              <a16:creationId xmlns:a16="http://schemas.microsoft.com/office/drawing/2014/main" id="{65A1C8EA-D107-48B7-98B1-1F3B91603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2306300"/>
          <a:ext cx="9010650" cy="497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45720</xdr:colOff>
      <xdr:row>27</xdr:row>
      <xdr:rowOff>15240</xdr:rowOff>
    </xdr:from>
    <xdr:to>
      <xdr:col>10</xdr:col>
      <xdr:colOff>396240</xdr:colOff>
      <xdr:row>52</xdr:row>
      <xdr:rowOff>45720</xdr:rowOff>
    </xdr:to>
    <xdr:graphicFrame macro="">
      <xdr:nvGraphicFramePr>
        <xdr:cNvPr id="3" name="Chart 1">
          <a:extLst>
            <a:ext uri="{FF2B5EF4-FFF2-40B4-BE49-F238E27FC236}">
              <a16:creationId xmlns:a16="http://schemas.microsoft.com/office/drawing/2014/main" id="{AA2E1359-8F0E-4C82-A3B0-BDEEC89A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15240</xdr:colOff>
      <xdr:row>27</xdr:row>
      <xdr:rowOff>15240</xdr:rowOff>
    </xdr:from>
    <xdr:to>
      <xdr:col>13</xdr:col>
      <xdr:colOff>7620</xdr:colOff>
      <xdr:row>43</xdr:row>
      <xdr:rowOff>45720</xdr:rowOff>
    </xdr:to>
    <xdr:graphicFrame macro="">
      <xdr:nvGraphicFramePr>
        <xdr:cNvPr id="2" name="Chart 3">
          <a:extLst>
            <a:ext uri="{FF2B5EF4-FFF2-40B4-BE49-F238E27FC236}">
              <a16:creationId xmlns:a16="http://schemas.microsoft.com/office/drawing/2014/main" id="{A6FFC792-1215-41EB-9C48-3D9C957BD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64</xdr:row>
      <xdr:rowOff>15240</xdr:rowOff>
    </xdr:from>
    <xdr:to>
      <xdr:col>9</xdr:col>
      <xdr:colOff>1062990</xdr:colOff>
      <xdr:row>93</xdr:row>
      <xdr:rowOff>19050</xdr:rowOff>
    </xdr:to>
    <xdr:pic>
      <xdr:nvPicPr>
        <xdr:cNvPr id="2" name="Picture 1">
          <a:extLst>
            <a:ext uri="{FF2B5EF4-FFF2-40B4-BE49-F238E27FC236}">
              <a16:creationId xmlns:a16="http://schemas.microsoft.com/office/drawing/2014/main" id="{9C2348E5-77BF-441F-BF2B-248E8AECE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2306300"/>
          <a:ext cx="9010650" cy="497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45720</xdr:colOff>
      <xdr:row>27</xdr:row>
      <xdr:rowOff>15240</xdr:rowOff>
    </xdr:from>
    <xdr:to>
      <xdr:col>10</xdr:col>
      <xdr:colOff>396240</xdr:colOff>
      <xdr:row>52</xdr:row>
      <xdr:rowOff>45720</xdr:rowOff>
    </xdr:to>
    <xdr:graphicFrame macro="">
      <xdr:nvGraphicFramePr>
        <xdr:cNvPr id="3" name="Chart 1">
          <a:extLst>
            <a:ext uri="{FF2B5EF4-FFF2-40B4-BE49-F238E27FC236}">
              <a16:creationId xmlns:a16="http://schemas.microsoft.com/office/drawing/2014/main" id="{0494A7DE-8480-4833-99F8-3BFD0A496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15240</xdr:colOff>
      <xdr:row>27</xdr:row>
      <xdr:rowOff>15240</xdr:rowOff>
    </xdr:from>
    <xdr:to>
      <xdr:col>13</xdr:col>
      <xdr:colOff>7620</xdr:colOff>
      <xdr:row>43</xdr:row>
      <xdr:rowOff>45720</xdr:rowOff>
    </xdr:to>
    <xdr:graphicFrame macro="">
      <xdr:nvGraphicFramePr>
        <xdr:cNvPr id="2" name="Chart 3">
          <a:extLst>
            <a:ext uri="{FF2B5EF4-FFF2-40B4-BE49-F238E27FC236}">
              <a16:creationId xmlns:a16="http://schemas.microsoft.com/office/drawing/2014/main" id="{98E5B0B3-E155-433A-9035-0350E4840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29</xdr:row>
      <xdr:rowOff>0</xdr:rowOff>
    </xdr:from>
    <xdr:to>
      <xdr:col>8</xdr:col>
      <xdr:colOff>152400</xdr:colOff>
      <xdr:row>59</xdr:row>
      <xdr:rowOff>53340</xdr:rowOff>
    </xdr:to>
    <xdr:graphicFrame macro="">
      <xdr:nvGraphicFramePr>
        <xdr:cNvPr id="8763393" name="Chart 3">
          <a:extLst>
            <a:ext uri="{FF2B5EF4-FFF2-40B4-BE49-F238E27FC236}">
              <a16:creationId xmlns:a16="http://schemas.microsoft.com/office/drawing/2014/main" id="{AAC08139-0E74-AAA5-556D-A16A73029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tl.nist.gov/div898/handbook/pmc/section3/pmc31.htm" TargetMode="External"/><Relationship Id="rId2" Type="http://schemas.openxmlformats.org/officeDocument/2006/relationships/hyperlink" Target="https://www.youtube.com/watch?v=YV9QC1x9r8Y" TargetMode="External"/><Relationship Id="rId1" Type="http://schemas.openxmlformats.org/officeDocument/2006/relationships/hyperlink" Target="https://www.qimacros.com/control-chart/precision-control-chart/"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asq.org/quality-resources/control-chart"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www.youtube.com/watch?v=YV9QC1x9r8Y" TargetMode="External"/><Relationship Id="rId1" Type="http://schemas.openxmlformats.org/officeDocument/2006/relationships/hyperlink" Target="https://www.qimacros.com/control-chart/precision-control-char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s://www.youtube.com/watch?v=YV9QC1x9r8Y" TargetMode="External"/><Relationship Id="rId1" Type="http://schemas.openxmlformats.org/officeDocument/2006/relationships/hyperlink" Target="https://www.qimacros.com/control-chart/precision-control-char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s://www.youtube.com/watch?v=YV9QC1x9r8Y" TargetMode="External"/><Relationship Id="rId1" Type="http://schemas.openxmlformats.org/officeDocument/2006/relationships/hyperlink" Target="https://www.qimacros.com/control-chart/precision-control-char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www.youtube.com/watch?v=YV9QC1x9r8Y" TargetMode="External"/><Relationship Id="rId1" Type="http://schemas.openxmlformats.org/officeDocument/2006/relationships/hyperlink" Target="https://www.qimacros.com/control-chart/precision-control-char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itl.nist.gov/div898/handbook/pmc/section3/pmc31.htm" TargetMode="External"/><Relationship Id="rId2" Type="http://schemas.openxmlformats.org/officeDocument/2006/relationships/hyperlink" Target="https://www.youtube.com/watch?v=YV9QC1x9r8Y" TargetMode="External"/><Relationship Id="rId1" Type="http://schemas.openxmlformats.org/officeDocument/2006/relationships/hyperlink" Target="https://www.qimacros.com/control-chart/precision-control-chart/"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asq.org/quality-resources/control-chart"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itl.nist.gov/div898/handbook/pmc/section3/pmc31.htm" TargetMode="External"/><Relationship Id="rId2" Type="http://schemas.openxmlformats.org/officeDocument/2006/relationships/hyperlink" Target="https://www.youtube.com/watch?v=YV9QC1x9r8Y" TargetMode="External"/><Relationship Id="rId1" Type="http://schemas.openxmlformats.org/officeDocument/2006/relationships/hyperlink" Target="https://www.qimacros.com/control-chart/precision-control-chart/"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asq.org/quality-resources/control-char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90" zoomScaleNormal="90" workbookViewId="0">
      <selection activeCell="B3" sqref="B3"/>
    </sheetView>
  </sheetViews>
  <sheetFormatPr defaultRowHeight="13.2" x14ac:dyDescent="0.25"/>
  <cols>
    <col min="1" max="1" width="12" bestFit="1" customWidth="1"/>
    <col min="2" max="2" width="13.77734375" customWidth="1"/>
    <col min="3" max="3" width="12.21875" customWidth="1"/>
    <col min="4" max="4" width="13.21875" customWidth="1"/>
    <col min="5" max="5" width="12.5546875" style="4" customWidth="1"/>
    <col min="6" max="6" width="10.5546875" customWidth="1"/>
    <col min="7" max="7" width="12.5546875" customWidth="1"/>
    <col min="8" max="8" width="11.21875" customWidth="1"/>
    <col min="9" max="9" width="87.21875" customWidth="1"/>
  </cols>
  <sheetData>
    <row r="1" spans="1:9" ht="30" x14ac:dyDescent="0.5">
      <c r="B1" s="65" t="s">
        <v>6</v>
      </c>
    </row>
    <row r="2" spans="1:9" s="7" customFormat="1" ht="46.8" x14ac:dyDescent="0.3">
      <c r="A2" s="53" t="s">
        <v>3</v>
      </c>
      <c r="B2" s="53" t="s">
        <v>11</v>
      </c>
      <c r="C2" s="53" t="s">
        <v>12</v>
      </c>
      <c r="D2" s="53" t="s">
        <v>1</v>
      </c>
      <c r="E2" s="54" t="s">
        <v>30</v>
      </c>
      <c r="F2" s="55" t="s">
        <v>31</v>
      </c>
      <c r="G2" s="56" t="s">
        <v>33</v>
      </c>
      <c r="H2" s="57" t="s">
        <v>34</v>
      </c>
      <c r="I2" s="71" t="s">
        <v>43</v>
      </c>
    </row>
    <row r="3" spans="1:9" ht="15" x14ac:dyDescent="0.25">
      <c r="A3" s="58">
        <v>45400</v>
      </c>
      <c r="B3" s="51">
        <v>182</v>
      </c>
      <c r="C3" s="51">
        <v>198</v>
      </c>
      <c r="D3" s="59">
        <f>ABS(C3-B3)</f>
        <v>16</v>
      </c>
      <c r="E3" s="60">
        <f>C3+30.5</f>
        <v>228.5</v>
      </c>
      <c r="F3" s="61">
        <f>C3-30.5</f>
        <v>167.5</v>
      </c>
      <c r="G3" s="62">
        <f>C3+((2/3)*30.5)</f>
        <v>218.33333333333334</v>
      </c>
      <c r="H3" s="45">
        <f>C3-((2/3)*30.5)</f>
        <v>177.66666666666666</v>
      </c>
    </row>
    <row r="4" spans="1:9" ht="15" x14ac:dyDescent="0.25">
      <c r="A4" s="58">
        <v>45401</v>
      </c>
      <c r="B4" s="51">
        <v>188</v>
      </c>
      <c r="C4" s="51">
        <v>198</v>
      </c>
      <c r="D4" s="59">
        <f t="shared" ref="D4:D25" si="0">ABS(C4-B4)</f>
        <v>10</v>
      </c>
      <c r="E4" s="60">
        <f t="shared" ref="E4:E25" si="1">C4+30.5</f>
        <v>228.5</v>
      </c>
      <c r="F4" s="61">
        <f t="shared" ref="F4:F25" si="2">C4-30.5</f>
        <v>167.5</v>
      </c>
      <c r="G4" s="62">
        <f t="shared" ref="G4:G25" si="3">C4+((2/3)*30.5)</f>
        <v>218.33333333333334</v>
      </c>
      <c r="H4" s="45">
        <f t="shared" ref="H4:H25" si="4">C4-((2/3)*30.5)</f>
        <v>177.66666666666666</v>
      </c>
    </row>
    <row r="5" spans="1:9" ht="15" x14ac:dyDescent="0.25">
      <c r="A5" s="58">
        <v>45402</v>
      </c>
      <c r="B5" s="51">
        <v>185</v>
      </c>
      <c r="C5" s="51">
        <v>198</v>
      </c>
      <c r="D5" s="59">
        <f t="shared" si="0"/>
        <v>13</v>
      </c>
      <c r="E5" s="60">
        <f t="shared" si="1"/>
        <v>228.5</v>
      </c>
      <c r="F5" s="61">
        <f t="shared" si="2"/>
        <v>167.5</v>
      </c>
      <c r="G5" s="62">
        <f t="shared" si="3"/>
        <v>218.33333333333334</v>
      </c>
      <c r="H5" s="45">
        <f t="shared" si="4"/>
        <v>177.66666666666666</v>
      </c>
    </row>
    <row r="6" spans="1:9" ht="15" x14ac:dyDescent="0.25">
      <c r="A6" s="58">
        <v>45403</v>
      </c>
      <c r="B6" s="51">
        <v>181</v>
      </c>
      <c r="C6" s="51">
        <v>198</v>
      </c>
      <c r="D6" s="59">
        <f t="shared" si="0"/>
        <v>17</v>
      </c>
      <c r="E6" s="60">
        <f t="shared" si="1"/>
        <v>228.5</v>
      </c>
      <c r="F6" s="61">
        <f t="shared" si="2"/>
        <v>167.5</v>
      </c>
      <c r="G6" s="62">
        <f t="shared" si="3"/>
        <v>218.33333333333334</v>
      </c>
      <c r="H6" s="45">
        <f t="shared" si="4"/>
        <v>177.66666666666666</v>
      </c>
    </row>
    <row r="7" spans="1:9" ht="15" x14ac:dyDescent="0.25">
      <c r="A7" s="58">
        <v>45404</v>
      </c>
      <c r="B7" s="51">
        <v>205</v>
      </c>
      <c r="C7" s="51">
        <v>198</v>
      </c>
      <c r="D7" s="59">
        <f t="shared" si="0"/>
        <v>7</v>
      </c>
      <c r="E7" s="60">
        <f t="shared" si="1"/>
        <v>228.5</v>
      </c>
      <c r="F7" s="61">
        <f t="shared" si="2"/>
        <v>167.5</v>
      </c>
      <c r="G7" s="62">
        <f t="shared" si="3"/>
        <v>218.33333333333334</v>
      </c>
      <c r="H7" s="45">
        <f t="shared" si="4"/>
        <v>177.66666666666666</v>
      </c>
    </row>
    <row r="8" spans="1:9" ht="15" x14ac:dyDescent="0.25">
      <c r="A8" s="58">
        <v>45405</v>
      </c>
      <c r="B8" s="51">
        <v>152</v>
      </c>
      <c r="C8" s="51">
        <v>198</v>
      </c>
      <c r="D8" s="59">
        <f t="shared" si="0"/>
        <v>46</v>
      </c>
      <c r="E8" s="60">
        <f t="shared" si="1"/>
        <v>228.5</v>
      </c>
      <c r="F8" s="61">
        <f t="shared" si="2"/>
        <v>167.5</v>
      </c>
      <c r="G8" s="62">
        <f t="shared" si="3"/>
        <v>218.33333333333334</v>
      </c>
      <c r="H8" s="45">
        <f t="shared" si="4"/>
        <v>177.66666666666666</v>
      </c>
    </row>
    <row r="9" spans="1:9" ht="15" x14ac:dyDescent="0.25">
      <c r="A9" s="58">
        <v>45406</v>
      </c>
      <c r="B9" s="51">
        <v>184</v>
      </c>
      <c r="C9" s="51">
        <v>198</v>
      </c>
      <c r="D9" s="59">
        <f t="shared" si="0"/>
        <v>14</v>
      </c>
      <c r="E9" s="60">
        <f t="shared" si="1"/>
        <v>228.5</v>
      </c>
      <c r="F9" s="61">
        <f t="shared" si="2"/>
        <v>167.5</v>
      </c>
      <c r="G9" s="62">
        <f t="shared" si="3"/>
        <v>218.33333333333334</v>
      </c>
      <c r="H9" s="45">
        <f t="shared" si="4"/>
        <v>177.66666666666666</v>
      </c>
    </row>
    <row r="10" spans="1:9" ht="15" x14ac:dyDescent="0.25">
      <c r="A10" s="58">
        <v>45407</v>
      </c>
      <c r="B10" s="51">
        <v>157</v>
      </c>
      <c r="C10" s="51">
        <v>198</v>
      </c>
      <c r="D10" s="59">
        <f t="shared" si="0"/>
        <v>41</v>
      </c>
      <c r="E10" s="60">
        <f t="shared" si="1"/>
        <v>228.5</v>
      </c>
      <c r="F10" s="61">
        <f t="shared" si="2"/>
        <v>167.5</v>
      </c>
      <c r="G10" s="62">
        <f t="shared" si="3"/>
        <v>218.33333333333334</v>
      </c>
      <c r="H10" s="45">
        <f t="shared" si="4"/>
        <v>177.66666666666666</v>
      </c>
    </row>
    <row r="11" spans="1:9" ht="15" x14ac:dyDescent="0.25">
      <c r="A11" s="58">
        <v>45408</v>
      </c>
      <c r="B11" s="51">
        <v>178</v>
      </c>
      <c r="C11" s="51">
        <v>198</v>
      </c>
      <c r="D11" s="59">
        <f t="shared" si="0"/>
        <v>20</v>
      </c>
      <c r="E11" s="60">
        <f t="shared" si="1"/>
        <v>228.5</v>
      </c>
      <c r="F11" s="61">
        <f t="shared" si="2"/>
        <v>167.5</v>
      </c>
      <c r="G11" s="62">
        <f t="shared" si="3"/>
        <v>218.33333333333334</v>
      </c>
      <c r="H11" s="45">
        <f t="shared" si="4"/>
        <v>177.66666666666666</v>
      </c>
    </row>
    <row r="12" spans="1:9" ht="15" x14ac:dyDescent="0.25">
      <c r="A12" s="58">
        <v>45409</v>
      </c>
      <c r="B12" s="51">
        <v>181</v>
      </c>
      <c r="C12" s="51">
        <v>198</v>
      </c>
      <c r="D12" s="59">
        <f t="shared" si="0"/>
        <v>17</v>
      </c>
      <c r="E12" s="60">
        <f t="shared" si="1"/>
        <v>228.5</v>
      </c>
      <c r="F12" s="61">
        <f t="shared" si="2"/>
        <v>167.5</v>
      </c>
      <c r="G12" s="62">
        <f t="shared" si="3"/>
        <v>218.33333333333334</v>
      </c>
      <c r="H12" s="45">
        <f t="shared" si="4"/>
        <v>177.66666666666666</v>
      </c>
    </row>
    <row r="13" spans="1:9" ht="15" x14ac:dyDescent="0.25">
      <c r="A13" s="58">
        <v>45410</v>
      </c>
      <c r="B13" s="51">
        <v>179</v>
      </c>
      <c r="C13" s="51">
        <v>198</v>
      </c>
      <c r="D13" s="59">
        <f t="shared" si="0"/>
        <v>19</v>
      </c>
      <c r="E13" s="60">
        <f t="shared" si="1"/>
        <v>228.5</v>
      </c>
      <c r="F13" s="61">
        <f t="shared" si="2"/>
        <v>167.5</v>
      </c>
      <c r="G13" s="62">
        <f t="shared" si="3"/>
        <v>218.33333333333334</v>
      </c>
      <c r="H13" s="45">
        <f t="shared" si="4"/>
        <v>177.66666666666666</v>
      </c>
    </row>
    <row r="14" spans="1:9" ht="15" x14ac:dyDescent="0.25">
      <c r="A14" s="58">
        <v>45411</v>
      </c>
      <c r="B14" s="51">
        <v>169</v>
      </c>
      <c r="C14" s="51">
        <v>198</v>
      </c>
      <c r="D14" s="59">
        <f t="shared" si="0"/>
        <v>29</v>
      </c>
      <c r="E14" s="60">
        <f t="shared" si="1"/>
        <v>228.5</v>
      </c>
      <c r="F14" s="61">
        <f t="shared" si="2"/>
        <v>167.5</v>
      </c>
      <c r="G14" s="62">
        <f t="shared" si="3"/>
        <v>218.33333333333334</v>
      </c>
      <c r="H14" s="45">
        <f t="shared" si="4"/>
        <v>177.66666666666666</v>
      </c>
    </row>
    <row r="15" spans="1:9" ht="15" x14ac:dyDescent="0.25">
      <c r="A15" s="58">
        <v>45412</v>
      </c>
      <c r="B15" s="51">
        <v>165</v>
      </c>
      <c r="C15" s="51">
        <v>198</v>
      </c>
      <c r="D15" s="59">
        <f t="shared" si="0"/>
        <v>33</v>
      </c>
      <c r="E15" s="60">
        <f t="shared" si="1"/>
        <v>228.5</v>
      </c>
      <c r="F15" s="61">
        <f t="shared" si="2"/>
        <v>167.5</v>
      </c>
      <c r="G15" s="62">
        <f t="shared" si="3"/>
        <v>218.33333333333334</v>
      </c>
      <c r="H15" s="45">
        <f t="shared" si="4"/>
        <v>177.66666666666666</v>
      </c>
    </row>
    <row r="16" spans="1:9" ht="15" x14ac:dyDescent="0.25">
      <c r="A16" s="58">
        <v>45413</v>
      </c>
      <c r="B16" s="51">
        <v>196</v>
      </c>
      <c r="C16" s="51">
        <v>198</v>
      </c>
      <c r="D16" s="59">
        <f t="shared" si="0"/>
        <v>2</v>
      </c>
      <c r="E16" s="60">
        <f t="shared" si="1"/>
        <v>228.5</v>
      </c>
      <c r="F16" s="61">
        <f t="shared" si="2"/>
        <v>167.5</v>
      </c>
      <c r="G16" s="62">
        <f t="shared" si="3"/>
        <v>218.33333333333334</v>
      </c>
      <c r="H16" s="45">
        <f t="shared" si="4"/>
        <v>177.66666666666666</v>
      </c>
    </row>
    <row r="17" spans="1:8" ht="15" x14ac:dyDescent="0.25">
      <c r="A17" s="58">
        <v>45414</v>
      </c>
      <c r="B17" s="51">
        <v>210</v>
      </c>
      <c r="C17" s="51">
        <v>198</v>
      </c>
      <c r="D17" s="59">
        <f t="shared" si="0"/>
        <v>12</v>
      </c>
      <c r="E17" s="60">
        <f t="shared" si="1"/>
        <v>228.5</v>
      </c>
      <c r="F17" s="61">
        <f t="shared" si="2"/>
        <v>167.5</v>
      </c>
      <c r="G17" s="62">
        <f t="shared" si="3"/>
        <v>218.33333333333334</v>
      </c>
      <c r="H17" s="45">
        <f t="shared" si="4"/>
        <v>177.66666666666666</v>
      </c>
    </row>
    <row r="18" spans="1:8" ht="15" x14ac:dyDescent="0.25">
      <c r="A18" s="58"/>
      <c r="B18" s="51"/>
      <c r="C18" s="51">
        <v>198</v>
      </c>
      <c r="D18" s="59">
        <f t="shared" si="0"/>
        <v>198</v>
      </c>
      <c r="E18" s="60">
        <f t="shared" si="1"/>
        <v>228.5</v>
      </c>
      <c r="F18" s="61">
        <f t="shared" si="2"/>
        <v>167.5</v>
      </c>
      <c r="G18" s="62">
        <f t="shared" si="3"/>
        <v>218.33333333333334</v>
      </c>
      <c r="H18" s="45">
        <f t="shared" si="4"/>
        <v>177.66666666666666</v>
      </c>
    </row>
    <row r="19" spans="1:8" ht="15" x14ac:dyDescent="0.25">
      <c r="A19" s="58"/>
      <c r="B19" s="51"/>
      <c r="C19" s="51">
        <v>198</v>
      </c>
      <c r="D19" s="59">
        <f t="shared" si="0"/>
        <v>198</v>
      </c>
      <c r="E19" s="60">
        <f t="shared" si="1"/>
        <v>228.5</v>
      </c>
      <c r="F19" s="61">
        <f t="shared" si="2"/>
        <v>167.5</v>
      </c>
      <c r="G19" s="62">
        <f t="shared" si="3"/>
        <v>218.33333333333334</v>
      </c>
      <c r="H19" s="45">
        <f t="shared" si="4"/>
        <v>177.66666666666666</v>
      </c>
    </row>
    <row r="20" spans="1:8" ht="15" x14ac:dyDescent="0.25">
      <c r="A20" s="58"/>
      <c r="B20" s="51"/>
      <c r="C20" s="51">
        <v>198</v>
      </c>
      <c r="D20" s="59">
        <f t="shared" si="0"/>
        <v>198</v>
      </c>
      <c r="E20" s="60">
        <f t="shared" si="1"/>
        <v>228.5</v>
      </c>
      <c r="F20" s="61">
        <f t="shared" si="2"/>
        <v>167.5</v>
      </c>
      <c r="G20" s="62">
        <f t="shared" si="3"/>
        <v>218.33333333333334</v>
      </c>
      <c r="H20" s="45">
        <f t="shared" si="4"/>
        <v>177.66666666666666</v>
      </c>
    </row>
    <row r="21" spans="1:8" ht="15" x14ac:dyDescent="0.25">
      <c r="A21" s="58"/>
      <c r="B21" s="51"/>
      <c r="C21" s="51">
        <v>198</v>
      </c>
      <c r="D21" s="59">
        <f t="shared" si="0"/>
        <v>198</v>
      </c>
      <c r="E21" s="60">
        <f t="shared" si="1"/>
        <v>228.5</v>
      </c>
      <c r="F21" s="61">
        <f t="shared" si="2"/>
        <v>167.5</v>
      </c>
      <c r="G21" s="62">
        <f t="shared" si="3"/>
        <v>218.33333333333334</v>
      </c>
      <c r="H21" s="45">
        <f t="shared" si="4"/>
        <v>177.66666666666666</v>
      </c>
    </row>
    <row r="22" spans="1:8" ht="15" x14ac:dyDescent="0.25">
      <c r="A22" s="58"/>
      <c r="B22" s="51"/>
      <c r="C22" s="51">
        <v>198</v>
      </c>
      <c r="D22" s="59">
        <f t="shared" si="0"/>
        <v>198</v>
      </c>
      <c r="E22" s="60">
        <f t="shared" si="1"/>
        <v>228.5</v>
      </c>
      <c r="F22" s="61">
        <f t="shared" si="2"/>
        <v>167.5</v>
      </c>
      <c r="G22" s="62">
        <f t="shared" si="3"/>
        <v>218.33333333333334</v>
      </c>
      <c r="H22" s="45">
        <f t="shared" si="4"/>
        <v>177.66666666666666</v>
      </c>
    </row>
    <row r="23" spans="1:8" ht="15" x14ac:dyDescent="0.25">
      <c r="A23" s="58"/>
      <c r="B23" s="51"/>
      <c r="C23" s="51">
        <v>198</v>
      </c>
      <c r="D23" s="59">
        <f t="shared" si="0"/>
        <v>198</v>
      </c>
      <c r="E23" s="60">
        <f t="shared" si="1"/>
        <v>228.5</v>
      </c>
      <c r="F23" s="61">
        <f t="shared" si="2"/>
        <v>167.5</v>
      </c>
      <c r="G23" s="62">
        <f t="shared" si="3"/>
        <v>218.33333333333334</v>
      </c>
      <c r="H23" s="45">
        <f t="shared" si="4"/>
        <v>177.66666666666666</v>
      </c>
    </row>
    <row r="24" spans="1:8" ht="15" x14ac:dyDescent="0.25">
      <c r="A24" s="58"/>
      <c r="B24" s="51"/>
      <c r="C24" s="51">
        <v>198</v>
      </c>
      <c r="D24" s="59">
        <f t="shared" si="0"/>
        <v>198</v>
      </c>
      <c r="E24" s="60">
        <f t="shared" si="1"/>
        <v>228.5</v>
      </c>
      <c r="F24" s="61">
        <f t="shared" si="2"/>
        <v>167.5</v>
      </c>
      <c r="G24" s="62">
        <f t="shared" si="3"/>
        <v>218.33333333333334</v>
      </c>
      <c r="H24" s="45">
        <f t="shared" si="4"/>
        <v>177.66666666666666</v>
      </c>
    </row>
    <row r="25" spans="1:8" ht="15" x14ac:dyDescent="0.25">
      <c r="A25" s="58"/>
      <c r="B25" s="51"/>
      <c r="C25" s="51">
        <v>198</v>
      </c>
      <c r="D25" s="59">
        <f t="shared" si="0"/>
        <v>198</v>
      </c>
      <c r="E25" s="60">
        <f t="shared" si="1"/>
        <v>228.5</v>
      </c>
      <c r="F25" s="61">
        <f t="shared" si="2"/>
        <v>167.5</v>
      </c>
      <c r="G25" s="62">
        <f t="shared" si="3"/>
        <v>218.33333333333334</v>
      </c>
      <c r="H25" s="45">
        <f t="shared" si="4"/>
        <v>177.66666666666666</v>
      </c>
    </row>
    <row r="26" spans="1:8" x14ac:dyDescent="0.25">
      <c r="A26" s="8"/>
      <c r="C26" s="13"/>
      <c r="D26" s="13"/>
      <c r="E26" s="14"/>
      <c r="F26" s="13"/>
      <c r="G26" s="12"/>
      <c r="H26" s="12"/>
    </row>
    <row r="27" spans="1:8" x14ac:dyDescent="0.25">
      <c r="A27" s="6" t="s">
        <v>8</v>
      </c>
      <c r="E27"/>
    </row>
    <row r="28" spans="1:8" x14ac:dyDescent="0.25">
      <c r="A28" s="6" t="s">
        <v>32</v>
      </c>
      <c r="E28"/>
    </row>
  </sheetData>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zoomScale="90" zoomScaleNormal="90" workbookViewId="0">
      <selection activeCell="B3" sqref="B3"/>
    </sheetView>
  </sheetViews>
  <sheetFormatPr defaultRowHeight="13.2" x14ac:dyDescent="0.25"/>
  <cols>
    <col min="1" max="2" width="14.77734375" customWidth="1"/>
    <col min="3" max="3" width="10.77734375" style="4" customWidth="1"/>
    <col min="4" max="4" width="15.21875" style="4" customWidth="1"/>
    <col min="5" max="5" width="16.5546875" style="4" customWidth="1"/>
    <col min="6" max="8" width="11.77734375" customWidth="1"/>
    <col min="9" max="9" width="10.5546875" customWidth="1"/>
    <col min="10" max="10" width="99.6640625" customWidth="1"/>
    <col min="12" max="12" width="7.33203125" style="4" customWidth="1"/>
    <col min="13" max="13" width="5.5546875" style="4" customWidth="1"/>
    <col min="14" max="14" width="6.5546875" customWidth="1"/>
    <col min="15" max="15" width="18.44140625" customWidth="1"/>
    <col min="17" max="17" width="9.5546875" bestFit="1" customWidth="1"/>
  </cols>
  <sheetData>
    <row r="1" spans="1:13" ht="30" x14ac:dyDescent="0.5">
      <c r="B1" s="111" t="s">
        <v>61</v>
      </c>
    </row>
    <row r="2" spans="1:13" ht="31.2" x14ac:dyDescent="0.3">
      <c r="A2" s="30" t="s">
        <v>3</v>
      </c>
      <c r="B2" s="87" t="s">
        <v>60</v>
      </c>
      <c r="C2" s="43" t="s">
        <v>5</v>
      </c>
      <c r="D2" s="110" t="s">
        <v>59</v>
      </c>
      <c r="E2" s="109" t="s">
        <v>58</v>
      </c>
      <c r="F2" s="44" t="s">
        <v>16</v>
      </c>
      <c r="G2" s="108" t="s">
        <v>17</v>
      </c>
      <c r="H2" s="107" t="s">
        <v>18</v>
      </c>
      <c r="I2" s="106" t="s">
        <v>19</v>
      </c>
      <c r="J2" s="105" t="s">
        <v>57</v>
      </c>
      <c r="L2"/>
      <c r="M2"/>
    </row>
    <row r="3" spans="1:13" ht="15" x14ac:dyDescent="0.25">
      <c r="A3" s="33">
        <v>45400</v>
      </c>
      <c r="B3" s="34">
        <v>98</v>
      </c>
      <c r="C3" s="34">
        <v>100</v>
      </c>
      <c r="D3" s="36">
        <f t="shared" ref="D3:D25" si="0">100*B3/C3</f>
        <v>98</v>
      </c>
      <c r="E3" s="103">
        <f t="shared" ref="E3:E25" si="1">$Q$28</f>
        <v>97.833333333333329</v>
      </c>
      <c r="F3" s="102">
        <f t="shared" ref="F3:F25" si="2">$Q$30</f>
        <v>100.16666666666666</v>
      </c>
      <c r="G3" s="101">
        <f t="shared" ref="G3:G25" si="3">$Q$31</f>
        <v>95.5</v>
      </c>
      <c r="H3" s="45">
        <f t="shared" ref="H3:H25" si="4">$Q$32</f>
        <v>101.33333333333333</v>
      </c>
      <c r="I3" s="100">
        <f t="shared" ref="I3:I25" si="5">$Q$33</f>
        <v>94.333333333333329</v>
      </c>
      <c r="J3" s="82"/>
      <c r="L3"/>
      <c r="M3" s="104"/>
    </row>
    <row r="4" spans="1:13" ht="15" x14ac:dyDescent="0.25">
      <c r="A4" s="33">
        <v>45401</v>
      </c>
      <c r="B4" s="34">
        <v>98</v>
      </c>
      <c r="C4" s="34">
        <v>100</v>
      </c>
      <c r="D4" s="36">
        <f t="shared" si="0"/>
        <v>98</v>
      </c>
      <c r="E4" s="103">
        <f t="shared" si="1"/>
        <v>97.833333333333329</v>
      </c>
      <c r="F4" s="102">
        <f t="shared" si="2"/>
        <v>100.16666666666666</v>
      </c>
      <c r="G4" s="101">
        <f t="shared" si="3"/>
        <v>95.5</v>
      </c>
      <c r="H4" s="45">
        <f t="shared" si="4"/>
        <v>101.33333333333333</v>
      </c>
      <c r="I4" s="100">
        <f t="shared" si="5"/>
        <v>94.333333333333329</v>
      </c>
      <c r="J4" s="82"/>
      <c r="L4"/>
      <c r="M4"/>
    </row>
    <row r="5" spans="1:13" ht="15" x14ac:dyDescent="0.25">
      <c r="A5" s="33">
        <v>45402</v>
      </c>
      <c r="B5" s="34">
        <v>98</v>
      </c>
      <c r="C5" s="34">
        <v>100</v>
      </c>
      <c r="D5" s="36">
        <f t="shared" si="0"/>
        <v>98</v>
      </c>
      <c r="E5" s="103">
        <f t="shared" si="1"/>
        <v>97.833333333333329</v>
      </c>
      <c r="F5" s="102">
        <f t="shared" si="2"/>
        <v>100.16666666666666</v>
      </c>
      <c r="G5" s="101">
        <f t="shared" si="3"/>
        <v>95.5</v>
      </c>
      <c r="H5" s="45">
        <f t="shared" si="4"/>
        <v>101.33333333333333</v>
      </c>
      <c r="I5" s="100">
        <f t="shared" si="5"/>
        <v>94.333333333333329</v>
      </c>
      <c r="J5" s="82"/>
      <c r="L5"/>
      <c r="M5"/>
    </row>
    <row r="6" spans="1:13" ht="15" x14ac:dyDescent="0.25">
      <c r="A6" s="33">
        <v>45403</v>
      </c>
      <c r="B6" s="34">
        <v>100</v>
      </c>
      <c r="C6" s="34">
        <v>100</v>
      </c>
      <c r="D6" s="36">
        <f t="shared" si="0"/>
        <v>100</v>
      </c>
      <c r="E6" s="103">
        <f t="shared" si="1"/>
        <v>97.833333333333329</v>
      </c>
      <c r="F6" s="102">
        <f t="shared" si="2"/>
        <v>100.16666666666666</v>
      </c>
      <c r="G6" s="101">
        <f t="shared" si="3"/>
        <v>95.5</v>
      </c>
      <c r="H6" s="45">
        <f t="shared" si="4"/>
        <v>101.33333333333333</v>
      </c>
      <c r="I6" s="100">
        <f t="shared" si="5"/>
        <v>94.333333333333329</v>
      </c>
      <c r="J6" s="82"/>
      <c r="L6"/>
      <c r="M6"/>
    </row>
    <row r="7" spans="1:13" ht="15" x14ac:dyDescent="0.25">
      <c r="A7" s="33">
        <v>45404</v>
      </c>
      <c r="B7" s="34">
        <v>98</v>
      </c>
      <c r="C7" s="34">
        <v>100</v>
      </c>
      <c r="D7" s="36">
        <f t="shared" si="0"/>
        <v>98</v>
      </c>
      <c r="E7" s="103">
        <f t="shared" si="1"/>
        <v>97.833333333333329</v>
      </c>
      <c r="F7" s="102">
        <f t="shared" si="2"/>
        <v>100.16666666666666</v>
      </c>
      <c r="G7" s="101">
        <f t="shared" si="3"/>
        <v>95.5</v>
      </c>
      <c r="H7" s="45">
        <f t="shared" si="4"/>
        <v>101.33333333333333</v>
      </c>
      <c r="I7" s="100">
        <f t="shared" si="5"/>
        <v>94.333333333333329</v>
      </c>
      <c r="J7" s="82"/>
      <c r="L7"/>
      <c r="M7"/>
    </row>
    <row r="8" spans="1:13" ht="15" x14ac:dyDescent="0.25">
      <c r="A8" s="33">
        <v>45405</v>
      </c>
      <c r="B8" s="34">
        <v>98</v>
      </c>
      <c r="C8" s="34">
        <v>100</v>
      </c>
      <c r="D8" s="36">
        <f t="shared" si="0"/>
        <v>98</v>
      </c>
      <c r="E8" s="103">
        <f t="shared" si="1"/>
        <v>97.833333333333329</v>
      </c>
      <c r="F8" s="102">
        <f t="shared" si="2"/>
        <v>100.16666666666666</v>
      </c>
      <c r="G8" s="101">
        <f t="shared" si="3"/>
        <v>95.5</v>
      </c>
      <c r="H8" s="45">
        <f t="shared" si="4"/>
        <v>101.33333333333333</v>
      </c>
      <c r="I8" s="100">
        <f t="shared" si="5"/>
        <v>94.333333333333329</v>
      </c>
      <c r="J8" s="82"/>
      <c r="L8"/>
      <c r="M8"/>
    </row>
    <row r="9" spans="1:13" ht="15" x14ac:dyDescent="0.25">
      <c r="A9" s="33">
        <v>45406</v>
      </c>
      <c r="B9" s="34">
        <v>97</v>
      </c>
      <c r="C9" s="34">
        <v>100</v>
      </c>
      <c r="D9" s="36">
        <f t="shared" si="0"/>
        <v>97</v>
      </c>
      <c r="E9" s="103">
        <f t="shared" si="1"/>
        <v>97.833333333333329</v>
      </c>
      <c r="F9" s="102">
        <f t="shared" si="2"/>
        <v>100.16666666666666</v>
      </c>
      <c r="G9" s="101">
        <f t="shared" si="3"/>
        <v>95.5</v>
      </c>
      <c r="H9" s="45">
        <f t="shared" si="4"/>
        <v>101.33333333333333</v>
      </c>
      <c r="I9" s="100">
        <f t="shared" si="5"/>
        <v>94.333333333333329</v>
      </c>
      <c r="J9" s="82"/>
      <c r="L9"/>
      <c r="M9"/>
    </row>
    <row r="10" spans="1:13" ht="15" x14ac:dyDescent="0.25">
      <c r="A10" s="33">
        <v>45407</v>
      </c>
      <c r="B10" s="34">
        <v>97</v>
      </c>
      <c r="C10" s="34">
        <v>100</v>
      </c>
      <c r="D10" s="36">
        <f t="shared" si="0"/>
        <v>97</v>
      </c>
      <c r="E10" s="103">
        <f t="shared" si="1"/>
        <v>97.833333333333329</v>
      </c>
      <c r="F10" s="102">
        <f t="shared" si="2"/>
        <v>100.16666666666666</v>
      </c>
      <c r="G10" s="101">
        <f t="shared" si="3"/>
        <v>95.5</v>
      </c>
      <c r="H10" s="45">
        <f t="shared" si="4"/>
        <v>101.33333333333333</v>
      </c>
      <c r="I10" s="100">
        <f t="shared" si="5"/>
        <v>94.333333333333329</v>
      </c>
      <c r="J10" s="82"/>
      <c r="L10"/>
      <c r="M10"/>
    </row>
    <row r="11" spans="1:13" ht="15" x14ac:dyDescent="0.25">
      <c r="A11" s="33">
        <v>45408</v>
      </c>
      <c r="B11" s="34">
        <v>97</v>
      </c>
      <c r="C11" s="34">
        <v>100</v>
      </c>
      <c r="D11" s="36">
        <f t="shared" si="0"/>
        <v>97</v>
      </c>
      <c r="E11" s="103">
        <f t="shared" si="1"/>
        <v>97.833333333333329</v>
      </c>
      <c r="F11" s="102">
        <f t="shared" si="2"/>
        <v>100.16666666666666</v>
      </c>
      <c r="G11" s="101">
        <f t="shared" si="3"/>
        <v>95.5</v>
      </c>
      <c r="H11" s="45">
        <f t="shared" si="4"/>
        <v>101.33333333333333</v>
      </c>
      <c r="I11" s="100">
        <f t="shared" si="5"/>
        <v>94.333333333333329</v>
      </c>
      <c r="J11" s="82"/>
      <c r="L11"/>
      <c r="M11"/>
    </row>
    <row r="12" spans="1:13" ht="15" x14ac:dyDescent="0.25">
      <c r="A12" s="33">
        <v>45409</v>
      </c>
      <c r="B12" s="34">
        <v>96</v>
      </c>
      <c r="C12" s="34">
        <v>100</v>
      </c>
      <c r="D12" s="36">
        <f t="shared" si="0"/>
        <v>96</v>
      </c>
      <c r="E12" s="103">
        <f t="shared" si="1"/>
        <v>97.833333333333329</v>
      </c>
      <c r="F12" s="102">
        <f t="shared" si="2"/>
        <v>100.16666666666666</v>
      </c>
      <c r="G12" s="101">
        <f t="shared" si="3"/>
        <v>95.5</v>
      </c>
      <c r="H12" s="45">
        <f t="shared" si="4"/>
        <v>101.33333333333333</v>
      </c>
      <c r="I12" s="100">
        <f t="shared" si="5"/>
        <v>94.333333333333329</v>
      </c>
      <c r="J12" s="82"/>
      <c r="L12"/>
      <c r="M12"/>
    </row>
    <row r="13" spans="1:13" ht="15" x14ac:dyDescent="0.25">
      <c r="A13" s="33">
        <v>45410</v>
      </c>
      <c r="B13" s="34">
        <v>100</v>
      </c>
      <c r="C13" s="34">
        <v>100</v>
      </c>
      <c r="D13" s="36">
        <f t="shared" si="0"/>
        <v>100</v>
      </c>
      <c r="E13" s="103">
        <f t="shared" si="1"/>
        <v>97.833333333333329</v>
      </c>
      <c r="F13" s="102">
        <f t="shared" si="2"/>
        <v>100.16666666666666</v>
      </c>
      <c r="G13" s="101">
        <f t="shared" si="3"/>
        <v>95.5</v>
      </c>
      <c r="H13" s="45">
        <f t="shared" si="4"/>
        <v>101.33333333333333</v>
      </c>
      <c r="I13" s="100">
        <f t="shared" si="5"/>
        <v>94.333333333333329</v>
      </c>
      <c r="J13" s="82"/>
      <c r="L13"/>
      <c r="M13"/>
    </row>
    <row r="14" spans="1:13" ht="15" x14ac:dyDescent="0.25">
      <c r="A14" s="33">
        <v>45411</v>
      </c>
      <c r="B14" s="34">
        <v>96</v>
      </c>
      <c r="C14" s="34">
        <v>100</v>
      </c>
      <c r="D14" s="36">
        <f t="shared" si="0"/>
        <v>96</v>
      </c>
      <c r="E14" s="103">
        <f t="shared" si="1"/>
        <v>97.833333333333329</v>
      </c>
      <c r="F14" s="102">
        <f t="shared" si="2"/>
        <v>100.16666666666666</v>
      </c>
      <c r="G14" s="101">
        <f t="shared" si="3"/>
        <v>95.5</v>
      </c>
      <c r="H14" s="45">
        <f t="shared" si="4"/>
        <v>101.33333333333333</v>
      </c>
      <c r="I14" s="100">
        <f t="shared" si="5"/>
        <v>94.333333333333329</v>
      </c>
      <c r="J14" s="82"/>
      <c r="L14"/>
      <c r="M14"/>
    </row>
    <row r="15" spans="1:13" ht="15" x14ac:dyDescent="0.25">
      <c r="A15" s="33">
        <v>45412</v>
      </c>
      <c r="B15" s="34">
        <v>98</v>
      </c>
      <c r="C15" s="34">
        <v>100</v>
      </c>
      <c r="D15" s="36">
        <f t="shared" si="0"/>
        <v>98</v>
      </c>
      <c r="E15" s="103">
        <f t="shared" si="1"/>
        <v>97.833333333333329</v>
      </c>
      <c r="F15" s="102">
        <f t="shared" si="2"/>
        <v>100.16666666666666</v>
      </c>
      <c r="G15" s="101">
        <f t="shared" si="3"/>
        <v>95.5</v>
      </c>
      <c r="H15" s="45">
        <f t="shared" si="4"/>
        <v>101.33333333333333</v>
      </c>
      <c r="I15" s="100">
        <f t="shared" si="5"/>
        <v>94.333333333333329</v>
      </c>
      <c r="J15" s="82"/>
      <c r="L15"/>
      <c r="M15"/>
    </row>
    <row r="16" spans="1:13" ht="15" x14ac:dyDescent="0.25">
      <c r="A16" s="33">
        <v>45413</v>
      </c>
      <c r="B16" s="34">
        <v>100</v>
      </c>
      <c r="C16" s="34">
        <v>100</v>
      </c>
      <c r="D16" s="36">
        <f t="shared" si="0"/>
        <v>100</v>
      </c>
      <c r="E16" s="103">
        <f t="shared" si="1"/>
        <v>97.833333333333329</v>
      </c>
      <c r="F16" s="102">
        <f t="shared" si="2"/>
        <v>100.16666666666666</v>
      </c>
      <c r="G16" s="101">
        <f t="shared" si="3"/>
        <v>95.5</v>
      </c>
      <c r="H16" s="45">
        <f t="shared" si="4"/>
        <v>101.33333333333333</v>
      </c>
      <c r="I16" s="100">
        <f t="shared" si="5"/>
        <v>94.333333333333329</v>
      </c>
      <c r="J16" s="82"/>
      <c r="L16"/>
      <c r="M16"/>
    </row>
    <row r="17" spans="1:18" ht="15" x14ac:dyDescent="0.25">
      <c r="A17" s="33">
        <v>45414</v>
      </c>
      <c r="B17" s="34">
        <v>97</v>
      </c>
      <c r="C17" s="34">
        <v>100</v>
      </c>
      <c r="D17" s="36">
        <f t="shared" si="0"/>
        <v>97</v>
      </c>
      <c r="E17" s="103">
        <f t="shared" si="1"/>
        <v>97.833333333333329</v>
      </c>
      <c r="F17" s="102">
        <f t="shared" si="2"/>
        <v>100.16666666666666</v>
      </c>
      <c r="G17" s="101">
        <f t="shared" si="3"/>
        <v>95.5</v>
      </c>
      <c r="H17" s="45">
        <f t="shared" si="4"/>
        <v>101.33333333333333</v>
      </c>
      <c r="I17" s="100">
        <f t="shared" si="5"/>
        <v>94.333333333333329</v>
      </c>
      <c r="J17" s="82"/>
      <c r="L17"/>
      <c r="M17"/>
    </row>
    <row r="18" spans="1:18" ht="15" x14ac:dyDescent="0.25">
      <c r="A18" s="33">
        <v>45415</v>
      </c>
      <c r="B18" s="34">
        <v>98</v>
      </c>
      <c r="C18" s="34">
        <v>100</v>
      </c>
      <c r="D18" s="36">
        <f t="shared" si="0"/>
        <v>98</v>
      </c>
      <c r="E18" s="103">
        <f t="shared" si="1"/>
        <v>97.833333333333329</v>
      </c>
      <c r="F18" s="102">
        <f t="shared" si="2"/>
        <v>100.16666666666666</v>
      </c>
      <c r="G18" s="101">
        <f t="shared" si="3"/>
        <v>95.5</v>
      </c>
      <c r="H18" s="45">
        <f t="shared" si="4"/>
        <v>101.33333333333333</v>
      </c>
      <c r="I18" s="100">
        <f t="shared" si="5"/>
        <v>94.333333333333329</v>
      </c>
      <c r="J18" s="82"/>
      <c r="L18"/>
      <c r="M18"/>
    </row>
    <row r="19" spans="1:18" ht="15" x14ac:dyDescent="0.25">
      <c r="A19" s="33">
        <v>45416</v>
      </c>
      <c r="B19" s="34">
        <v>97</v>
      </c>
      <c r="C19" s="34">
        <v>100</v>
      </c>
      <c r="D19" s="36">
        <f t="shared" si="0"/>
        <v>97</v>
      </c>
      <c r="E19" s="103">
        <f t="shared" si="1"/>
        <v>97.833333333333329</v>
      </c>
      <c r="F19" s="102">
        <f t="shared" si="2"/>
        <v>100.16666666666666</v>
      </c>
      <c r="G19" s="101">
        <f t="shared" si="3"/>
        <v>95.5</v>
      </c>
      <c r="H19" s="45">
        <f t="shared" si="4"/>
        <v>101.33333333333333</v>
      </c>
      <c r="I19" s="100">
        <f t="shared" si="5"/>
        <v>94.333333333333329</v>
      </c>
      <c r="J19" s="82"/>
      <c r="L19"/>
      <c r="M19"/>
    </row>
    <row r="20" spans="1:18" ht="15" x14ac:dyDescent="0.25">
      <c r="A20" s="33">
        <v>45417</v>
      </c>
      <c r="B20" s="34">
        <v>98</v>
      </c>
      <c r="C20" s="34">
        <v>100</v>
      </c>
      <c r="D20" s="36">
        <f t="shared" si="0"/>
        <v>98</v>
      </c>
      <c r="E20" s="103">
        <f t="shared" si="1"/>
        <v>97.833333333333329</v>
      </c>
      <c r="F20" s="102">
        <f t="shared" si="2"/>
        <v>100.16666666666666</v>
      </c>
      <c r="G20" s="101">
        <f t="shared" si="3"/>
        <v>95.5</v>
      </c>
      <c r="H20" s="45">
        <f t="shared" si="4"/>
        <v>101.33333333333333</v>
      </c>
      <c r="I20" s="100">
        <f t="shared" si="5"/>
        <v>94.333333333333329</v>
      </c>
      <c r="J20" s="82"/>
      <c r="L20"/>
      <c r="M20"/>
    </row>
    <row r="21" spans="1:18" ht="15" x14ac:dyDescent="0.25">
      <c r="A21" s="33">
        <v>45418</v>
      </c>
      <c r="B21" s="34">
        <v>98</v>
      </c>
      <c r="C21" s="34">
        <v>100</v>
      </c>
      <c r="D21" s="36">
        <f t="shared" si="0"/>
        <v>98</v>
      </c>
      <c r="E21" s="103">
        <f t="shared" si="1"/>
        <v>97.833333333333329</v>
      </c>
      <c r="F21" s="102">
        <f t="shared" si="2"/>
        <v>100.16666666666666</v>
      </c>
      <c r="G21" s="101">
        <f t="shared" si="3"/>
        <v>95.5</v>
      </c>
      <c r="H21" s="45">
        <f t="shared" si="4"/>
        <v>101.33333333333333</v>
      </c>
      <c r="I21" s="100">
        <f t="shared" si="5"/>
        <v>94.333333333333329</v>
      </c>
      <c r="J21" s="82"/>
      <c r="L21"/>
      <c r="M21"/>
    </row>
    <row r="22" spans="1:18" ht="15" x14ac:dyDescent="0.25">
      <c r="A22" s="33">
        <v>45419</v>
      </c>
      <c r="B22" s="34">
        <v>99</v>
      </c>
      <c r="C22" s="34">
        <v>100</v>
      </c>
      <c r="D22" s="36">
        <f t="shared" si="0"/>
        <v>99</v>
      </c>
      <c r="E22" s="103">
        <f t="shared" si="1"/>
        <v>97.833333333333329</v>
      </c>
      <c r="F22" s="102">
        <f t="shared" si="2"/>
        <v>100.16666666666666</v>
      </c>
      <c r="G22" s="101">
        <f t="shared" si="3"/>
        <v>95.5</v>
      </c>
      <c r="H22" s="45">
        <f t="shared" si="4"/>
        <v>101.33333333333333</v>
      </c>
      <c r="I22" s="100">
        <f t="shared" si="5"/>
        <v>94.333333333333329</v>
      </c>
      <c r="J22" s="82"/>
      <c r="L22"/>
      <c r="M22"/>
    </row>
    <row r="23" spans="1:18" ht="15" x14ac:dyDescent="0.25">
      <c r="A23" s="33">
        <v>45420</v>
      </c>
      <c r="B23" s="34">
        <v>98</v>
      </c>
      <c r="C23" s="34">
        <v>100</v>
      </c>
      <c r="D23" s="36">
        <f t="shared" si="0"/>
        <v>98</v>
      </c>
      <c r="E23" s="103">
        <f t="shared" si="1"/>
        <v>97.833333333333329</v>
      </c>
      <c r="F23" s="102">
        <f t="shared" si="2"/>
        <v>100.16666666666666</v>
      </c>
      <c r="G23" s="101">
        <f t="shared" si="3"/>
        <v>95.5</v>
      </c>
      <c r="H23" s="45">
        <f t="shared" si="4"/>
        <v>101.33333333333333</v>
      </c>
      <c r="I23" s="100">
        <f t="shared" si="5"/>
        <v>94.333333333333329</v>
      </c>
      <c r="J23" s="82"/>
      <c r="L23"/>
      <c r="M23"/>
    </row>
    <row r="24" spans="1:18" ht="15" x14ac:dyDescent="0.25">
      <c r="A24" s="33">
        <v>45421</v>
      </c>
      <c r="B24" s="34">
        <v>98</v>
      </c>
      <c r="C24" s="34">
        <v>100</v>
      </c>
      <c r="D24" s="36">
        <f t="shared" si="0"/>
        <v>98</v>
      </c>
      <c r="E24" s="103">
        <f t="shared" si="1"/>
        <v>97.833333333333329</v>
      </c>
      <c r="F24" s="102">
        <f t="shared" si="2"/>
        <v>100.16666666666666</v>
      </c>
      <c r="G24" s="101">
        <f t="shared" si="3"/>
        <v>95.5</v>
      </c>
      <c r="H24" s="45">
        <f t="shared" si="4"/>
        <v>101.33333333333333</v>
      </c>
      <c r="I24" s="100">
        <f t="shared" si="5"/>
        <v>94.333333333333329</v>
      </c>
      <c r="J24" s="82"/>
      <c r="L24"/>
      <c r="M24"/>
    </row>
    <row r="25" spans="1:18" ht="15" x14ac:dyDescent="0.25">
      <c r="A25" s="33">
        <v>45422</v>
      </c>
      <c r="B25" s="34">
        <v>96</v>
      </c>
      <c r="C25" s="34">
        <v>100</v>
      </c>
      <c r="D25" s="36">
        <f t="shared" si="0"/>
        <v>96</v>
      </c>
      <c r="E25" s="103">
        <f t="shared" si="1"/>
        <v>97.833333333333329</v>
      </c>
      <c r="F25" s="102">
        <f t="shared" si="2"/>
        <v>100.16666666666666</v>
      </c>
      <c r="G25" s="101">
        <f t="shared" si="3"/>
        <v>95.5</v>
      </c>
      <c r="H25" s="45">
        <f t="shared" si="4"/>
        <v>101.33333333333333</v>
      </c>
      <c r="I25" s="100">
        <f t="shared" si="5"/>
        <v>94.333333333333329</v>
      </c>
      <c r="J25" s="82"/>
      <c r="L25"/>
      <c r="M25"/>
    </row>
    <row r="26" spans="1:18" x14ac:dyDescent="0.25">
      <c r="A26" s="9"/>
      <c r="B26" s="1"/>
      <c r="C26" s="5"/>
      <c r="D26" s="5"/>
      <c r="E26" s="5"/>
      <c r="F26" s="6"/>
    </row>
    <row r="27" spans="1:18" x14ac:dyDescent="0.25">
      <c r="B27" s="1"/>
    </row>
    <row r="28" spans="1:18" x14ac:dyDescent="0.25">
      <c r="O28" s="99" t="s">
        <v>56</v>
      </c>
      <c r="P28" s="17" t="s">
        <v>7</v>
      </c>
      <c r="Q28" s="2">
        <f>AVERAGE(D3:D20)</f>
        <v>97.833333333333329</v>
      </c>
    </row>
    <row r="29" spans="1:18" x14ac:dyDescent="0.25">
      <c r="O29" s="15" t="s">
        <v>24</v>
      </c>
      <c r="P29" s="16" t="s">
        <v>15</v>
      </c>
      <c r="Q29" s="2">
        <f>_xlfn.STDEV.P(D3:D20)</f>
        <v>1.1666666666666665</v>
      </c>
    </row>
    <row r="30" spans="1:18" x14ac:dyDescent="0.25">
      <c r="A30" s="88"/>
      <c r="O30" s="98" t="s">
        <v>21</v>
      </c>
      <c r="P30" s="97" t="s">
        <v>16</v>
      </c>
      <c r="Q30" s="2">
        <f>Q28+2*Q29</f>
        <v>100.16666666666666</v>
      </c>
      <c r="R30" s="27" t="s">
        <v>26</v>
      </c>
    </row>
    <row r="31" spans="1:18" x14ac:dyDescent="0.25">
      <c r="O31" s="96" t="s">
        <v>22</v>
      </c>
      <c r="P31" s="95" t="s">
        <v>17</v>
      </c>
      <c r="Q31" s="2">
        <f>Q28-2*Q29</f>
        <v>95.5</v>
      </c>
      <c r="R31" s="28" t="s">
        <v>27</v>
      </c>
    </row>
    <row r="32" spans="1:18" ht="12.75" customHeight="1" x14ac:dyDescent="0.25">
      <c r="A32" s="89" t="s">
        <v>55</v>
      </c>
      <c r="B32" s="94"/>
      <c r="D32" s="93"/>
      <c r="E32" s="93"/>
      <c r="F32" s="93"/>
      <c r="G32" s="93"/>
      <c r="H32" s="93"/>
      <c r="O32" s="92" t="s">
        <v>9</v>
      </c>
      <c r="P32" s="91" t="s">
        <v>18</v>
      </c>
      <c r="Q32" s="2">
        <f>Q28+3*Q29</f>
        <v>101.33333333333333</v>
      </c>
      <c r="R32" s="28" t="s">
        <v>28</v>
      </c>
    </row>
    <row r="33" spans="1:18" x14ac:dyDescent="0.25">
      <c r="A33" s="90"/>
      <c r="B33" s="89" t="s">
        <v>54</v>
      </c>
      <c r="O33" s="79" t="s">
        <v>23</v>
      </c>
      <c r="P33" s="78" t="s">
        <v>19</v>
      </c>
      <c r="Q33" s="2">
        <f>Q28-3*Q29</f>
        <v>94.333333333333329</v>
      </c>
      <c r="R33" s="28" t="s">
        <v>29</v>
      </c>
    </row>
    <row r="34" spans="1:18" x14ac:dyDescent="0.25">
      <c r="A34" s="88"/>
    </row>
    <row r="35" spans="1:18" ht="48.75" customHeight="1" x14ac:dyDescent="0.25">
      <c r="A35" s="142" t="s">
        <v>53</v>
      </c>
      <c r="B35" s="143"/>
      <c r="C35" s="143"/>
      <c r="D35" s="143"/>
      <c r="E35" s="143"/>
      <c r="F35" s="143"/>
      <c r="G35" s="143"/>
      <c r="H35" s="143"/>
    </row>
  </sheetData>
  <mergeCells count="1">
    <mergeCell ref="A35:H35"/>
  </mergeCells>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zoomScaleNormal="100" workbookViewId="0">
      <selection activeCell="D41" sqref="D41"/>
    </sheetView>
  </sheetViews>
  <sheetFormatPr defaultRowHeight="13.2" x14ac:dyDescent="0.25"/>
  <cols>
    <col min="1" max="1" width="11.77734375" style="9" customWidth="1"/>
    <col min="2" max="2" width="15.21875" customWidth="1"/>
    <col min="3" max="3" width="14.44140625" customWidth="1"/>
    <col min="4" max="4" width="11.77734375" customWidth="1"/>
    <col min="5" max="5" width="14.77734375" customWidth="1"/>
    <col min="6" max="6" width="19" customWidth="1"/>
    <col min="7" max="7" width="12.77734375" customWidth="1"/>
    <col min="8" max="8" width="11" customWidth="1"/>
    <col min="9" max="9" width="11.44140625" customWidth="1"/>
    <col min="10" max="10" width="10.77734375" customWidth="1"/>
    <col min="11" max="11" width="11.21875" customWidth="1"/>
    <col min="12" max="12" width="82.77734375" customWidth="1"/>
    <col min="13" max="13" width="18.6640625" customWidth="1"/>
    <col min="14" max="14" width="10.109375" customWidth="1"/>
    <col min="15" max="15" width="19.21875" customWidth="1"/>
  </cols>
  <sheetData>
    <row r="1" spans="1:12" ht="30" x14ac:dyDescent="0.5">
      <c r="B1" s="65" t="s">
        <v>80</v>
      </c>
      <c r="C1" s="6"/>
      <c r="D1" s="6"/>
      <c r="E1" s="6"/>
      <c r="F1" s="6"/>
    </row>
    <row r="2" spans="1:12" s="85" customFormat="1" ht="46.8" x14ac:dyDescent="0.3">
      <c r="A2" s="37" t="s">
        <v>3</v>
      </c>
      <c r="B2" s="30" t="s">
        <v>79</v>
      </c>
      <c r="C2" s="30" t="s">
        <v>78</v>
      </c>
      <c r="D2" s="30" t="s">
        <v>77</v>
      </c>
      <c r="E2" s="30" t="s">
        <v>4</v>
      </c>
      <c r="F2" s="30" t="s">
        <v>14</v>
      </c>
      <c r="G2" s="136" t="s">
        <v>25</v>
      </c>
      <c r="H2" s="135" t="s">
        <v>16</v>
      </c>
      <c r="I2" s="134" t="s">
        <v>17</v>
      </c>
      <c r="J2" s="133" t="s">
        <v>18</v>
      </c>
      <c r="K2" s="132" t="s">
        <v>19</v>
      </c>
      <c r="L2" s="131" t="s">
        <v>62</v>
      </c>
    </row>
    <row r="3" spans="1:12" ht="15" x14ac:dyDescent="0.25">
      <c r="A3" s="129">
        <v>41143</v>
      </c>
      <c r="B3" s="34">
        <v>0.4</v>
      </c>
      <c r="C3" s="34">
        <v>0.3</v>
      </c>
      <c r="D3" s="128">
        <f t="shared" ref="D3:D25" si="0">AVERAGE(B3:C3)</f>
        <v>0.35</v>
      </c>
      <c r="E3" s="35">
        <f t="shared" ref="E3:E25" si="1">ABS(B3-C3)</f>
        <v>0.10000000000000003</v>
      </c>
      <c r="F3" s="35">
        <f t="shared" ref="F3:F25" si="2">E3*100/D3</f>
        <v>28.571428571428584</v>
      </c>
      <c r="G3" s="39">
        <f t="shared" ref="G3:G25" si="3">$Q$27</f>
        <v>41.299664753456454</v>
      </c>
      <c r="H3" s="40">
        <f t="shared" ref="H3:H25" si="4">$Q$29</f>
        <v>152.88593998851934</v>
      </c>
      <c r="I3" s="41">
        <f t="shared" ref="I3:I25" si="5">$Q$30</f>
        <v>-70.286610481606417</v>
      </c>
      <c r="J3" s="42">
        <f t="shared" ref="J3:J25" si="6">$Q$31</f>
        <v>208.67907760605075</v>
      </c>
      <c r="K3" s="127">
        <f t="shared" ref="K3:K25" si="7">$Q$32</f>
        <v>-126.07974809913784</v>
      </c>
      <c r="L3" s="82"/>
    </row>
    <row r="4" spans="1:12" ht="15" x14ac:dyDescent="0.25">
      <c r="A4" s="129">
        <v>41144</v>
      </c>
      <c r="B4" s="34">
        <v>0.4</v>
      </c>
      <c r="C4" s="34">
        <v>0.4</v>
      </c>
      <c r="D4" s="128">
        <f t="shared" si="0"/>
        <v>0.4</v>
      </c>
      <c r="E4" s="35">
        <f t="shared" si="1"/>
        <v>0</v>
      </c>
      <c r="F4" s="35">
        <f t="shared" si="2"/>
        <v>0</v>
      </c>
      <c r="G4" s="39">
        <f t="shared" si="3"/>
        <v>41.299664753456454</v>
      </c>
      <c r="H4" s="40">
        <f t="shared" si="4"/>
        <v>152.88593998851934</v>
      </c>
      <c r="I4" s="41">
        <f t="shared" si="5"/>
        <v>-70.286610481606417</v>
      </c>
      <c r="J4" s="42">
        <f t="shared" si="6"/>
        <v>208.67907760605075</v>
      </c>
      <c r="K4" s="127">
        <f t="shared" si="7"/>
        <v>-126.07974809913784</v>
      </c>
      <c r="L4" s="82"/>
    </row>
    <row r="5" spans="1:12" ht="15" x14ac:dyDescent="0.25">
      <c r="A5" s="129">
        <v>41145</v>
      </c>
      <c r="B5" s="34">
        <v>0.3</v>
      </c>
      <c r="C5" s="34">
        <v>0.2</v>
      </c>
      <c r="D5" s="128">
        <f t="shared" si="0"/>
        <v>0.25</v>
      </c>
      <c r="E5" s="35">
        <f t="shared" si="1"/>
        <v>9.9999999999999978E-2</v>
      </c>
      <c r="F5" s="35">
        <f t="shared" si="2"/>
        <v>39.999999999999993</v>
      </c>
      <c r="G5" s="39">
        <f t="shared" si="3"/>
        <v>41.299664753456454</v>
      </c>
      <c r="H5" s="40">
        <f t="shared" si="4"/>
        <v>152.88593998851934</v>
      </c>
      <c r="I5" s="41">
        <f t="shared" si="5"/>
        <v>-70.286610481606417</v>
      </c>
      <c r="J5" s="42">
        <f t="shared" si="6"/>
        <v>208.67907760605075</v>
      </c>
      <c r="K5" s="127">
        <f t="shared" si="7"/>
        <v>-126.07974809913784</v>
      </c>
      <c r="L5" s="82"/>
    </row>
    <row r="6" spans="1:12" ht="15" x14ac:dyDescent="0.25">
      <c r="A6" s="129">
        <v>41146</v>
      </c>
      <c r="B6" s="34">
        <v>0.4</v>
      </c>
      <c r="C6" s="34">
        <v>0.2</v>
      </c>
      <c r="D6" s="128">
        <f t="shared" si="0"/>
        <v>0.30000000000000004</v>
      </c>
      <c r="E6" s="35">
        <f t="shared" si="1"/>
        <v>0.2</v>
      </c>
      <c r="F6" s="35">
        <f t="shared" si="2"/>
        <v>66.666666666666657</v>
      </c>
      <c r="G6" s="39">
        <f t="shared" si="3"/>
        <v>41.299664753456454</v>
      </c>
      <c r="H6" s="40">
        <f t="shared" si="4"/>
        <v>152.88593998851934</v>
      </c>
      <c r="I6" s="41">
        <f t="shared" si="5"/>
        <v>-70.286610481606417</v>
      </c>
      <c r="J6" s="42">
        <f t="shared" si="6"/>
        <v>208.67907760605075</v>
      </c>
      <c r="K6" s="127">
        <f t="shared" si="7"/>
        <v>-126.07974809913784</v>
      </c>
      <c r="L6" s="82"/>
    </row>
    <row r="7" spans="1:12" ht="15" x14ac:dyDescent="0.25">
      <c r="A7" s="129">
        <v>41148</v>
      </c>
      <c r="B7" s="34">
        <v>0.38</v>
      </c>
      <c r="C7" s="34">
        <v>0.37</v>
      </c>
      <c r="D7" s="128">
        <f t="shared" si="0"/>
        <v>0.375</v>
      </c>
      <c r="E7" s="35">
        <f t="shared" si="1"/>
        <v>1.0000000000000009E-2</v>
      </c>
      <c r="F7" s="35">
        <f t="shared" si="2"/>
        <v>2.6666666666666692</v>
      </c>
      <c r="G7" s="39">
        <f t="shared" si="3"/>
        <v>41.299664753456454</v>
      </c>
      <c r="H7" s="40">
        <f t="shared" si="4"/>
        <v>152.88593998851934</v>
      </c>
      <c r="I7" s="41">
        <f t="shared" si="5"/>
        <v>-70.286610481606417</v>
      </c>
      <c r="J7" s="42">
        <f t="shared" si="6"/>
        <v>208.67907760605075</v>
      </c>
      <c r="K7" s="127">
        <f t="shared" si="7"/>
        <v>-126.07974809913784</v>
      </c>
      <c r="L7" s="82"/>
    </row>
    <row r="8" spans="1:12" ht="15" x14ac:dyDescent="0.25">
      <c r="A8" s="129">
        <v>41149</v>
      </c>
      <c r="B8" s="34">
        <v>0.6</v>
      </c>
      <c r="C8" s="34">
        <v>0.55000000000000004</v>
      </c>
      <c r="D8" s="128">
        <f t="shared" si="0"/>
        <v>0.57499999999999996</v>
      </c>
      <c r="E8" s="35">
        <f t="shared" si="1"/>
        <v>4.9999999999999933E-2</v>
      </c>
      <c r="F8" s="35">
        <f t="shared" si="2"/>
        <v>8.6956521739130324</v>
      </c>
      <c r="G8" s="39">
        <f t="shared" si="3"/>
        <v>41.299664753456454</v>
      </c>
      <c r="H8" s="40">
        <f t="shared" si="4"/>
        <v>152.88593998851934</v>
      </c>
      <c r="I8" s="41">
        <f t="shared" si="5"/>
        <v>-70.286610481606417</v>
      </c>
      <c r="J8" s="42">
        <f t="shared" si="6"/>
        <v>208.67907760605075</v>
      </c>
      <c r="K8" s="127">
        <f t="shared" si="7"/>
        <v>-126.07974809913784</v>
      </c>
      <c r="L8" s="82"/>
    </row>
    <row r="9" spans="1:12" ht="15" x14ac:dyDescent="0.25">
      <c r="A9" s="129">
        <v>41150</v>
      </c>
      <c r="B9" s="34">
        <v>2.6</v>
      </c>
      <c r="C9" s="34">
        <v>2.5499999999999998</v>
      </c>
      <c r="D9" s="128">
        <f t="shared" si="0"/>
        <v>2.5750000000000002</v>
      </c>
      <c r="E9" s="35">
        <f t="shared" si="1"/>
        <v>5.0000000000000266E-2</v>
      </c>
      <c r="F9" s="35">
        <f t="shared" si="2"/>
        <v>1.9417475728155442</v>
      </c>
      <c r="G9" s="39">
        <f t="shared" si="3"/>
        <v>41.299664753456454</v>
      </c>
      <c r="H9" s="40">
        <f t="shared" si="4"/>
        <v>152.88593998851934</v>
      </c>
      <c r="I9" s="41">
        <f t="shared" si="5"/>
        <v>-70.286610481606417</v>
      </c>
      <c r="J9" s="42">
        <f t="shared" si="6"/>
        <v>208.67907760605075</v>
      </c>
      <c r="K9" s="127">
        <f t="shared" si="7"/>
        <v>-126.07974809913784</v>
      </c>
      <c r="L9" s="82"/>
    </row>
    <row r="10" spans="1:12" ht="15" x14ac:dyDescent="0.25">
      <c r="A10" s="129">
        <v>41151</v>
      </c>
      <c r="B10" s="34">
        <v>3.6</v>
      </c>
      <c r="C10" s="34">
        <v>3.5</v>
      </c>
      <c r="D10" s="128">
        <f t="shared" si="0"/>
        <v>3.55</v>
      </c>
      <c r="E10" s="35">
        <f t="shared" si="1"/>
        <v>0.10000000000000009</v>
      </c>
      <c r="F10" s="35">
        <f t="shared" si="2"/>
        <v>2.8169014084507067</v>
      </c>
      <c r="G10" s="39">
        <f t="shared" si="3"/>
        <v>41.299664753456454</v>
      </c>
      <c r="H10" s="40">
        <f t="shared" si="4"/>
        <v>152.88593998851934</v>
      </c>
      <c r="I10" s="41">
        <f t="shared" si="5"/>
        <v>-70.286610481606417</v>
      </c>
      <c r="J10" s="42">
        <f t="shared" si="6"/>
        <v>208.67907760605075</v>
      </c>
      <c r="K10" s="127">
        <f t="shared" si="7"/>
        <v>-126.07974809913784</v>
      </c>
      <c r="L10" s="82"/>
    </row>
    <row r="11" spans="1:12" ht="15" x14ac:dyDescent="0.25">
      <c r="A11" s="129">
        <v>41152</v>
      </c>
      <c r="B11" s="34">
        <v>2.65</v>
      </c>
      <c r="C11" s="34">
        <v>2.6</v>
      </c>
      <c r="D11" s="128">
        <f t="shared" si="0"/>
        <v>2.625</v>
      </c>
      <c r="E11" s="35">
        <f t="shared" si="1"/>
        <v>4.9999999999999822E-2</v>
      </c>
      <c r="F11" s="35">
        <f t="shared" si="2"/>
        <v>1.904761904761898</v>
      </c>
      <c r="G11" s="39">
        <f t="shared" si="3"/>
        <v>41.299664753456454</v>
      </c>
      <c r="H11" s="40">
        <f t="shared" si="4"/>
        <v>152.88593998851934</v>
      </c>
      <c r="I11" s="41">
        <f t="shared" si="5"/>
        <v>-70.286610481606417</v>
      </c>
      <c r="J11" s="42">
        <f t="shared" si="6"/>
        <v>208.67907760605075</v>
      </c>
      <c r="K11" s="127">
        <f t="shared" si="7"/>
        <v>-126.07974809913784</v>
      </c>
      <c r="L11" s="82"/>
    </row>
    <row r="12" spans="1:12" ht="15" x14ac:dyDescent="0.25">
      <c r="A12" s="129">
        <v>41153</v>
      </c>
      <c r="B12" s="34">
        <v>2.6</v>
      </c>
      <c r="C12" s="34">
        <v>2.5499999999999998</v>
      </c>
      <c r="D12" s="128">
        <f t="shared" si="0"/>
        <v>2.5750000000000002</v>
      </c>
      <c r="E12" s="35">
        <f t="shared" si="1"/>
        <v>5.0000000000000266E-2</v>
      </c>
      <c r="F12" s="35">
        <f t="shared" si="2"/>
        <v>1.9417475728155442</v>
      </c>
      <c r="G12" s="39">
        <f t="shared" si="3"/>
        <v>41.299664753456454</v>
      </c>
      <c r="H12" s="40">
        <f t="shared" si="4"/>
        <v>152.88593998851934</v>
      </c>
      <c r="I12" s="41">
        <f t="shared" si="5"/>
        <v>-70.286610481606417</v>
      </c>
      <c r="J12" s="42">
        <f t="shared" si="6"/>
        <v>208.67907760605075</v>
      </c>
      <c r="K12" s="127">
        <f t="shared" si="7"/>
        <v>-126.07974809913784</v>
      </c>
      <c r="L12" s="82"/>
    </row>
    <row r="13" spans="1:12" ht="15" x14ac:dyDescent="0.25">
      <c r="A13" s="129">
        <v>41155</v>
      </c>
      <c r="B13" s="34">
        <v>2.4</v>
      </c>
      <c r="C13" s="34">
        <v>2.35</v>
      </c>
      <c r="D13" s="128">
        <f t="shared" si="0"/>
        <v>2.375</v>
      </c>
      <c r="E13" s="35">
        <f t="shared" si="1"/>
        <v>4.9999999999999822E-2</v>
      </c>
      <c r="F13" s="35">
        <f t="shared" si="2"/>
        <v>2.1052631578947292</v>
      </c>
      <c r="G13" s="39">
        <f t="shared" si="3"/>
        <v>41.299664753456454</v>
      </c>
      <c r="H13" s="40">
        <f t="shared" si="4"/>
        <v>152.88593998851934</v>
      </c>
      <c r="I13" s="41">
        <f t="shared" si="5"/>
        <v>-70.286610481606417</v>
      </c>
      <c r="J13" s="42">
        <f t="shared" si="6"/>
        <v>208.67907760605075</v>
      </c>
      <c r="K13" s="127">
        <f t="shared" si="7"/>
        <v>-126.07974809913784</v>
      </c>
      <c r="L13" s="82"/>
    </row>
    <row r="14" spans="1:12" ht="15" x14ac:dyDescent="0.25">
      <c r="A14" s="129">
        <v>41156</v>
      </c>
      <c r="B14" s="34">
        <v>0.1</v>
      </c>
      <c r="C14" s="34">
        <v>0.05</v>
      </c>
      <c r="D14" s="128">
        <f t="shared" si="0"/>
        <v>7.5000000000000011E-2</v>
      </c>
      <c r="E14" s="35">
        <f t="shared" si="1"/>
        <v>0.05</v>
      </c>
      <c r="F14" s="35">
        <f t="shared" si="2"/>
        <v>66.666666666666657</v>
      </c>
      <c r="G14" s="39">
        <f t="shared" si="3"/>
        <v>41.299664753456454</v>
      </c>
      <c r="H14" s="40">
        <f t="shared" si="4"/>
        <v>152.88593998851934</v>
      </c>
      <c r="I14" s="41">
        <f t="shared" si="5"/>
        <v>-70.286610481606417</v>
      </c>
      <c r="J14" s="42">
        <f t="shared" si="6"/>
        <v>208.67907760605075</v>
      </c>
      <c r="K14" s="127">
        <f t="shared" si="7"/>
        <v>-126.07974809913784</v>
      </c>
      <c r="L14" s="82"/>
    </row>
    <row r="15" spans="1:12" ht="15" x14ac:dyDescent="0.25">
      <c r="A15" s="129">
        <v>41157</v>
      </c>
      <c r="B15" s="34">
        <v>2.4</v>
      </c>
      <c r="C15" s="34">
        <v>2.4</v>
      </c>
      <c r="D15" s="128">
        <f t="shared" si="0"/>
        <v>2.4</v>
      </c>
      <c r="E15" s="35">
        <f t="shared" si="1"/>
        <v>0</v>
      </c>
      <c r="F15" s="35">
        <f t="shared" si="2"/>
        <v>0</v>
      </c>
      <c r="G15" s="39">
        <f t="shared" si="3"/>
        <v>41.299664753456454</v>
      </c>
      <c r="H15" s="40">
        <f t="shared" si="4"/>
        <v>152.88593998851934</v>
      </c>
      <c r="I15" s="41">
        <f t="shared" si="5"/>
        <v>-70.286610481606417</v>
      </c>
      <c r="J15" s="42">
        <f t="shared" si="6"/>
        <v>208.67907760605075</v>
      </c>
      <c r="K15" s="127">
        <f t="shared" si="7"/>
        <v>-126.07974809913784</v>
      </c>
      <c r="L15" s="82"/>
    </row>
    <row r="16" spans="1:12" ht="15" x14ac:dyDescent="0.25">
      <c r="A16" s="129">
        <v>41158</v>
      </c>
      <c r="B16" s="34">
        <v>0.2</v>
      </c>
      <c r="C16" s="34">
        <v>0.1</v>
      </c>
      <c r="D16" s="128">
        <f t="shared" si="0"/>
        <v>0.15000000000000002</v>
      </c>
      <c r="E16" s="35">
        <f t="shared" si="1"/>
        <v>0.1</v>
      </c>
      <c r="F16" s="35">
        <f t="shared" si="2"/>
        <v>66.666666666666657</v>
      </c>
      <c r="G16" s="39">
        <f t="shared" si="3"/>
        <v>41.299664753456454</v>
      </c>
      <c r="H16" s="40">
        <f t="shared" si="4"/>
        <v>152.88593998851934</v>
      </c>
      <c r="I16" s="41">
        <f t="shared" si="5"/>
        <v>-70.286610481606417</v>
      </c>
      <c r="J16" s="42">
        <f t="shared" si="6"/>
        <v>208.67907760605075</v>
      </c>
      <c r="K16" s="127">
        <f t="shared" si="7"/>
        <v>-126.07974809913784</v>
      </c>
      <c r="L16" s="82"/>
    </row>
    <row r="17" spans="1:20" ht="15" x14ac:dyDescent="0.25">
      <c r="A17" s="129">
        <v>41159</v>
      </c>
      <c r="B17" s="34">
        <v>0.2</v>
      </c>
      <c r="C17" s="34">
        <v>0</v>
      </c>
      <c r="D17" s="128">
        <f t="shared" si="0"/>
        <v>0.1</v>
      </c>
      <c r="E17" s="35">
        <f t="shared" si="1"/>
        <v>0.2</v>
      </c>
      <c r="F17" s="35">
        <f t="shared" si="2"/>
        <v>200</v>
      </c>
      <c r="G17" s="39">
        <f t="shared" si="3"/>
        <v>41.299664753456454</v>
      </c>
      <c r="H17" s="40">
        <f t="shared" si="4"/>
        <v>152.88593998851934</v>
      </c>
      <c r="I17" s="41">
        <f t="shared" si="5"/>
        <v>-70.286610481606417</v>
      </c>
      <c r="J17" s="42">
        <f t="shared" si="6"/>
        <v>208.67907760605075</v>
      </c>
      <c r="K17" s="127">
        <f t="shared" si="7"/>
        <v>-126.07974809913784</v>
      </c>
      <c r="L17" s="130" t="s">
        <v>76</v>
      </c>
    </row>
    <row r="18" spans="1:20" ht="15" x14ac:dyDescent="0.25">
      <c r="A18" s="129">
        <v>41160</v>
      </c>
      <c r="B18" s="34">
        <v>0.2</v>
      </c>
      <c r="C18" s="34">
        <v>0</v>
      </c>
      <c r="D18" s="128">
        <f t="shared" si="0"/>
        <v>0.1</v>
      </c>
      <c r="E18" s="35">
        <f t="shared" si="1"/>
        <v>0.2</v>
      </c>
      <c r="F18" s="35">
        <f t="shared" si="2"/>
        <v>200</v>
      </c>
      <c r="G18" s="39">
        <f t="shared" si="3"/>
        <v>41.299664753456454</v>
      </c>
      <c r="H18" s="40">
        <f t="shared" si="4"/>
        <v>152.88593998851934</v>
      </c>
      <c r="I18" s="41">
        <f t="shared" si="5"/>
        <v>-70.286610481606417</v>
      </c>
      <c r="J18" s="42">
        <f t="shared" si="6"/>
        <v>208.67907760605075</v>
      </c>
      <c r="K18" s="127">
        <f t="shared" si="7"/>
        <v>-126.07974809913784</v>
      </c>
      <c r="L18" s="130" t="s">
        <v>76</v>
      </c>
    </row>
    <row r="19" spans="1:20" ht="15" x14ac:dyDescent="0.25">
      <c r="A19" s="129">
        <v>41162</v>
      </c>
      <c r="B19" s="34">
        <v>0.4</v>
      </c>
      <c r="C19" s="34">
        <v>0.3</v>
      </c>
      <c r="D19" s="128">
        <f t="shared" si="0"/>
        <v>0.35</v>
      </c>
      <c r="E19" s="35">
        <f t="shared" si="1"/>
        <v>0.10000000000000003</v>
      </c>
      <c r="F19" s="35">
        <f t="shared" si="2"/>
        <v>28.571428571428584</v>
      </c>
      <c r="G19" s="39">
        <f t="shared" si="3"/>
        <v>41.299664753456454</v>
      </c>
      <c r="H19" s="40">
        <f t="shared" si="4"/>
        <v>152.88593998851934</v>
      </c>
      <c r="I19" s="41">
        <f t="shared" si="5"/>
        <v>-70.286610481606417</v>
      </c>
      <c r="J19" s="42">
        <f t="shared" si="6"/>
        <v>208.67907760605075</v>
      </c>
      <c r="K19" s="127">
        <f t="shared" si="7"/>
        <v>-126.07974809913784</v>
      </c>
      <c r="L19" s="82"/>
    </row>
    <row r="20" spans="1:20" ht="15" x14ac:dyDescent="0.25">
      <c r="A20" s="129">
        <v>41163</v>
      </c>
      <c r="B20" s="34">
        <v>0.4</v>
      </c>
      <c r="C20" s="34">
        <v>0.2</v>
      </c>
      <c r="D20" s="128">
        <f t="shared" si="0"/>
        <v>0.30000000000000004</v>
      </c>
      <c r="E20" s="35">
        <f t="shared" si="1"/>
        <v>0.2</v>
      </c>
      <c r="F20" s="35">
        <f t="shared" si="2"/>
        <v>66.666666666666657</v>
      </c>
      <c r="G20" s="39">
        <f t="shared" si="3"/>
        <v>41.299664753456454</v>
      </c>
      <c r="H20" s="40">
        <f t="shared" si="4"/>
        <v>152.88593998851934</v>
      </c>
      <c r="I20" s="41">
        <f t="shared" si="5"/>
        <v>-70.286610481606417</v>
      </c>
      <c r="J20" s="42">
        <f t="shared" si="6"/>
        <v>208.67907760605075</v>
      </c>
      <c r="K20" s="127">
        <f t="shared" si="7"/>
        <v>-126.07974809913784</v>
      </c>
      <c r="L20" s="82"/>
    </row>
    <row r="21" spans="1:20" ht="15" x14ac:dyDescent="0.25">
      <c r="A21" s="129">
        <v>41164</v>
      </c>
      <c r="B21" s="34">
        <v>2.4</v>
      </c>
      <c r="C21" s="34">
        <v>2.35</v>
      </c>
      <c r="D21" s="128">
        <f t="shared" si="0"/>
        <v>2.375</v>
      </c>
      <c r="E21" s="35">
        <f t="shared" si="1"/>
        <v>4.9999999999999822E-2</v>
      </c>
      <c r="F21" s="35">
        <f t="shared" si="2"/>
        <v>2.1052631578947292</v>
      </c>
      <c r="G21" s="39">
        <f t="shared" si="3"/>
        <v>41.299664753456454</v>
      </c>
      <c r="H21" s="40">
        <f t="shared" si="4"/>
        <v>152.88593998851934</v>
      </c>
      <c r="I21" s="41">
        <f t="shared" si="5"/>
        <v>-70.286610481606417</v>
      </c>
      <c r="J21" s="42">
        <f t="shared" si="6"/>
        <v>208.67907760605075</v>
      </c>
      <c r="K21" s="127">
        <f t="shared" si="7"/>
        <v>-126.07974809913784</v>
      </c>
      <c r="L21" s="82"/>
    </row>
    <row r="22" spans="1:20" ht="15" x14ac:dyDescent="0.25">
      <c r="A22" s="129">
        <v>41165</v>
      </c>
      <c r="B22" s="34">
        <v>0.1</v>
      </c>
      <c r="C22" s="34">
        <v>0.05</v>
      </c>
      <c r="D22" s="128">
        <f t="shared" si="0"/>
        <v>7.5000000000000011E-2</v>
      </c>
      <c r="E22" s="35">
        <f t="shared" si="1"/>
        <v>0.05</v>
      </c>
      <c r="F22" s="35">
        <f t="shared" si="2"/>
        <v>66.666666666666657</v>
      </c>
      <c r="G22" s="39">
        <f t="shared" si="3"/>
        <v>41.299664753456454</v>
      </c>
      <c r="H22" s="40">
        <f t="shared" si="4"/>
        <v>152.88593998851934</v>
      </c>
      <c r="I22" s="41">
        <f t="shared" si="5"/>
        <v>-70.286610481606417</v>
      </c>
      <c r="J22" s="42">
        <f t="shared" si="6"/>
        <v>208.67907760605075</v>
      </c>
      <c r="K22" s="127">
        <f t="shared" si="7"/>
        <v>-126.07974809913784</v>
      </c>
      <c r="L22" s="82"/>
    </row>
    <row r="23" spans="1:20" ht="15" x14ac:dyDescent="0.25">
      <c r="A23" s="129">
        <v>41166</v>
      </c>
      <c r="B23" s="34">
        <v>2.4</v>
      </c>
      <c r="C23" s="34">
        <v>2.4</v>
      </c>
      <c r="D23" s="128">
        <f t="shared" si="0"/>
        <v>2.4</v>
      </c>
      <c r="E23" s="35">
        <f t="shared" si="1"/>
        <v>0</v>
      </c>
      <c r="F23" s="35">
        <f t="shared" si="2"/>
        <v>0</v>
      </c>
      <c r="G23" s="39">
        <f t="shared" si="3"/>
        <v>41.299664753456454</v>
      </c>
      <c r="H23" s="40">
        <f t="shared" si="4"/>
        <v>152.88593998851934</v>
      </c>
      <c r="I23" s="41">
        <f t="shared" si="5"/>
        <v>-70.286610481606417</v>
      </c>
      <c r="J23" s="42">
        <f t="shared" si="6"/>
        <v>208.67907760605075</v>
      </c>
      <c r="K23" s="127">
        <f t="shared" si="7"/>
        <v>-126.07974809913784</v>
      </c>
      <c r="L23" s="82"/>
    </row>
    <row r="24" spans="1:20" ht="15" x14ac:dyDescent="0.25">
      <c r="A24" s="129">
        <v>41167</v>
      </c>
      <c r="B24" s="34">
        <v>0.2</v>
      </c>
      <c r="C24" s="34">
        <v>0.1</v>
      </c>
      <c r="D24" s="128">
        <f t="shared" si="0"/>
        <v>0.15000000000000002</v>
      </c>
      <c r="E24" s="35">
        <f t="shared" si="1"/>
        <v>0.1</v>
      </c>
      <c r="F24" s="35">
        <f t="shared" si="2"/>
        <v>66.666666666666657</v>
      </c>
      <c r="G24" s="39">
        <f t="shared" si="3"/>
        <v>41.299664753456454</v>
      </c>
      <c r="H24" s="40">
        <f t="shared" si="4"/>
        <v>152.88593998851934</v>
      </c>
      <c r="I24" s="41">
        <f t="shared" si="5"/>
        <v>-70.286610481606417</v>
      </c>
      <c r="J24" s="42">
        <f t="shared" si="6"/>
        <v>208.67907760605075</v>
      </c>
      <c r="K24" s="127">
        <f t="shared" si="7"/>
        <v>-126.07974809913784</v>
      </c>
      <c r="L24" s="82"/>
    </row>
    <row r="25" spans="1:20" ht="15" x14ac:dyDescent="0.25">
      <c r="A25" s="129">
        <v>41168</v>
      </c>
      <c r="B25" s="34">
        <v>0.4</v>
      </c>
      <c r="C25" s="34">
        <v>0.3</v>
      </c>
      <c r="D25" s="128">
        <f t="shared" si="0"/>
        <v>0.35</v>
      </c>
      <c r="E25" s="35">
        <f t="shared" si="1"/>
        <v>0.10000000000000003</v>
      </c>
      <c r="F25" s="35">
        <f t="shared" si="2"/>
        <v>28.571428571428584</v>
      </c>
      <c r="G25" s="39">
        <f t="shared" si="3"/>
        <v>41.299664753456454</v>
      </c>
      <c r="H25" s="40">
        <f t="shared" si="4"/>
        <v>152.88593998851934</v>
      </c>
      <c r="I25" s="41">
        <f t="shared" si="5"/>
        <v>-70.286610481606417</v>
      </c>
      <c r="J25" s="42">
        <f t="shared" si="6"/>
        <v>208.67907760605075</v>
      </c>
      <c r="K25" s="127">
        <f t="shared" si="7"/>
        <v>-126.07974809913784</v>
      </c>
      <c r="L25" s="82"/>
    </row>
    <row r="26" spans="1:20" x14ac:dyDescent="0.25">
      <c r="B26" s="1"/>
      <c r="C26" s="124"/>
      <c r="D26" s="123"/>
      <c r="E26" s="1"/>
      <c r="F26" s="1"/>
      <c r="H26" s="126"/>
      <c r="I26" s="126"/>
      <c r="J26" s="126"/>
      <c r="K26" s="126"/>
    </row>
    <row r="27" spans="1:20" x14ac:dyDescent="0.25">
      <c r="B27" s="1"/>
      <c r="C27" s="124"/>
      <c r="D27" s="123"/>
      <c r="E27" s="1"/>
      <c r="F27" s="1"/>
      <c r="O27" s="99" t="s">
        <v>20</v>
      </c>
      <c r="P27" s="17" t="s">
        <v>7</v>
      </c>
      <c r="Q27" s="125">
        <f>AVERAGE(F3:F25)</f>
        <v>41.299664753456454</v>
      </c>
    </row>
    <row r="28" spans="1:20" x14ac:dyDescent="0.25">
      <c r="A28" s="80"/>
      <c r="B28" s="1"/>
      <c r="C28" s="124"/>
      <c r="D28" s="123"/>
      <c r="E28" s="89"/>
      <c r="F28" s="1"/>
      <c r="H28" s="122"/>
      <c r="I28" s="16"/>
      <c r="J28" s="2"/>
      <c r="O28" s="15" t="s">
        <v>24</v>
      </c>
      <c r="P28" s="16" t="s">
        <v>15</v>
      </c>
      <c r="Q28" s="2">
        <f>_xlfn.STDEV.P(F3:F25)</f>
        <v>55.793137617531436</v>
      </c>
    </row>
    <row r="29" spans="1:20" ht="40.5" customHeight="1" x14ac:dyDescent="0.25">
      <c r="A29" s="143" t="s">
        <v>75</v>
      </c>
      <c r="B29" s="145"/>
      <c r="C29" s="145"/>
      <c r="D29" s="145"/>
      <c r="E29" s="1"/>
      <c r="F29" s="1"/>
      <c r="H29" s="15"/>
      <c r="I29" s="16"/>
      <c r="J29" s="2"/>
      <c r="O29" s="98" t="s">
        <v>21</v>
      </c>
      <c r="P29" s="97" t="s">
        <v>16</v>
      </c>
      <c r="Q29" s="121">
        <f>Q27+2*Q28</f>
        <v>152.88593998851934</v>
      </c>
      <c r="R29" s="27" t="s">
        <v>26</v>
      </c>
      <c r="S29" s="27"/>
      <c r="T29" s="27"/>
    </row>
    <row r="30" spans="1:20" x14ac:dyDescent="0.25">
      <c r="H30" s="15"/>
      <c r="I30" s="16"/>
      <c r="J30" s="2"/>
      <c r="O30" s="96" t="s">
        <v>22</v>
      </c>
      <c r="P30" s="95" t="s">
        <v>17</v>
      </c>
      <c r="Q30" s="120">
        <f>Q27-2*Q28</f>
        <v>-70.286610481606417</v>
      </c>
      <c r="R30" s="28" t="s">
        <v>27</v>
      </c>
      <c r="S30" s="27"/>
      <c r="T30" s="27"/>
    </row>
    <row r="31" spans="1:20" ht="67.95" customHeight="1" x14ac:dyDescent="0.25">
      <c r="A31" s="142" t="s">
        <v>53</v>
      </c>
      <c r="B31" s="146"/>
      <c r="C31" s="146"/>
      <c r="D31" s="146"/>
      <c r="E31" s="119"/>
      <c r="F31" s="119"/>
      <c r="G31" s="119"/>
      <c r="H31" s="119"/>
      <c r="I31" s="16"/>
      <c r="J31" s="2"/>
      <c r="O31" s="92" t="s">
        <v>9</v>
      </c>
      <c r="P31" s="91" t="s">
        <v>18</v>
      </c>
      <c r="Q31" s="118">
        <f>Q27+3*Q28</f>
        <v>208.67907760605075</v>
      </c>
      <c r="R31" s="28" t="s">
        <v>28</v>
      </c>
      <c r="S31" s="27"/>
      <c r="T31" s="27"/>
    </row>
    <row r="32" spans="1:20" x14ac:dyDescent="0.25">
      <c r="H32" s="15"/>
      <c r="I32" s="16"/>
      <c r="J32" s="2"/>
      <c r="O32" s="79" t="s">
        <v>23</v>
      </c>
      <c r="P32" s="78" t="s">
        <v>19</v>
      </c>
      <c r="Q32" s="117">
        <f>Q27-3*Q28</f>
        <v>-126.07974809913784</v>
      </c>
      <c r="R32" s="28" t="s">
        <v>29</v>
      </c>
      <c r="S32" s="27"/>
      <c r="T32" s="27"/>
    </row>
    <row r="33" spans="1:15" ht="27" customHeight="1" x14ac:dyDescent="0.25">
      <c r="A33" s="143" t="s">
        <v>55</v>
      </c>
      <c r="B33" s="145"/>
      <c r="C33" s="145"/>
      <c r="D33" s="145"/>
      <c r="I33" s="16"/>
      <c r="J33" s="2"/>
    </row>
    <row r="34" spans="1:15" x14ac:dyDescent="0.25">
      <c r="A34" s="90"/>
      <c r="B34" s="89" t="s">
        <v>54</v>
      </c>
      <c r="C34" s="4"/>
      <c r="D34" s="4"/>
      <c r="O34" s="88" t="s">
        <v>74</v>
      </c>
    </row>
    <row r="35" spans="1:15" x14ac:dyDescent="0.25">
      <c r="A35"/>
      <c r="B35" s="4"/>
      <c r="C35" s="4"/>
      <c r="D35" s="4"/>
      <c r="O35" s="80" t="s">
        <v>73</v>
      </c>
    </row>
    <row r="36" spans="1:15" x14ac:dyDescent="0.25">
      <c r="A36" s="89" t="s">
        <v>72</v>
      </c>
      <c r="B36" s="4"/>
      <c r="C36" s="4"/>
      <c r="D36" s="4"/>
    </row>
    <row r="37" spans="1:15" x14ac:dyDescent="0.25">
      <c r="A37"/>
      <c r="B37" s="4"/>
      <c r="C37" s="4"/>
      <c r="D37" s="4"/>
    </row>
    <row r="38" spans="1:15" x14ac:dyDescent="0.25">
      <c r="A38" s="88" t="s">
        <v>71</v>
      </c>
      <c r="B38" s="4"/>
      <c r="C38" s="4"/>
      <c r="D38" s="4"/>
    </row>
    <row r="39" spans="1:15" x14ac:dyDescent="0.25">
      <c r="A39"/>
      <c r="B39" s="4"/>
      <c r="C39" s="4"/>
      <c r="D39" s="4"/>
    </row>
    <row r="40" spans="1:15" x14ac:dyDescent="0.25">
      <c r="A40" s="88" t="s">
        <v>70</v>
      </c>
      <c r="B40" s="4"/>
      <c r="C40" s="4"/>
      <c r="D40" s="4"/>
    </row>
    <row r="41" spans="1:15" ht="74.55" customHeight="1" x14ac:dyDescent="0.25">
      <c r="A41" s="144" t="s">
        <v>69</v>
      </c>
      <c r="B41" s="145"/>
      <c r="C41" s="145"/>
      <c r="D41" s="4"/>
    </row>
    <row r="43" spans="1:15" x14ac:dyDescent="0.25">
      <c r="A43" s="116" t="s">
        <v>68</v>
      </c>
    </row>
    <row r="44" spans="1:15" x14ac:dyDescent="0.25">
      <c r="A44" s="9" t="s">
        <v>67</v>
      </c>
    </row>
    <row r="45" spans="1:15" x14ac:dyDescent="0.25">
      <c r="A45" s="9" t="s">
        <v>66</v>
      </c>
    </row>
    <row r="46" spans="1:15" x14ac:dyDescent="0.25">
      <c r="A46" s="9" t="s">
        <v>65</v>
      </c>
    </row>
    <row r="47" spans="1:15" x14ac:dyDescent="0.25">
      <c r="A47" s="9" t="s">
        <v>64</v>
      </c>
    </row>
    <row r="48" spans="1:15" x14ac:dyDescent="0.25">
      <c r="A48" s="9" t="s">
        <v>63</v>
      </c>
    </row>
  </sheetData>
  <mergeCells count="4">
    <mergeCell ref="A41:C41"/>
    <mergeCell ref="A31:D31"/>
    <mergeCell ref="A29:D29"/>
    <mergeCell ref="A33:D33"/>
  </mergeCells>
  <hyperlinks>
    <hyperlink ref="O35" r:id="rId1"/>
    <hyperlink ref="O34" r:id="rId2"/>
    <hyperlink ref="A38" r:id="rId3"/>
    <hyperlink ref="A40" r:id="rId4"/>
  </hyperlinks>
  <pageMargins left="0.75" right="0.75" top="1" bottom="1" header="0.5" footer="0.5"/>
  <pageSetup orientation="portrait" r:id="rId5"/>
  <headerFooter alignWithMargins="0"/>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zoomScaleNormal="100" workbookViewId="0">
      <selection activeCell="B2" sqref="B2"/>
    </sheetView>
  </sheetViews>
  <sheetFormatPr defaultRowHeight="13.2" x14ac:dyDescent="0.25"/>
  <cols>
    <col min="1" max="2" width="14.77734375" customWidth="1"/>
    <col min="3" max="3" width="10.77734375" style="4" customWidth="1"/>
    <col min="4" max="4" width="15.21875" style="4" customWidth="1"/>
    <col min="5" max="5" width="16.5546875" style="4" customWidth="1"/>
    <col min="6" max="8" width="11.77734375" customWidth="1"/>
    <col min="9" max="9" width="10.5546875" customWidth="1"/>
    <col min="10" max="10" width="73.88671875" customWidth="1"/>
    <col min="12" max="12" width="9.21875" style="4" customWidth="1"/>
    <col min="13" max="13" width="11.5546875" style="4" customWidth="1"/>
    <col min="14" max="14" width="7.88671875" customWidth="1"/>
    <col min="15" max="15" width="18.44140625" customWidth="1"/>
    <col min="17" max="17" width="9.5546875" bestFit="1" customWidth="1"/>
  </cols>
  <sheetData>
    <row r="1" spans="1:13" ht="30" x14ac:dyDescent="0.5">
      <c r="B1" s="111" t="s">
        <v>89</v>
      </c>
    </row>
    <row r="2" spans="1:13" ht="31.2" x14ac:dyDescent="0.3">
      <c r="A2" s="30" t="s">
        <v>3</v>
      </c>
      <c r="B2" s="87" t="s">
        <v>94</v>
      </c>
      <c r="C2" s="43" t="s">
        <v>5</v>
      </c>
      <c r="D2" s="110" t="s">
        <v>59</v>
      </c>
      <c r="E2" s="109" t="s">
        <v>58</v>
      </c>
      <c r="F2" s="44" t="s">
        <v>16</v>
      </c>
      <c r="G2" s="113" t="s">
        <v>17</v>
      </c>
      <c r="H2" s="107" t="s">
        <v>18</v>
      </c>
      <c r="I2" s="106" t="s">
        <v>19</v>
      </c>
      <c r="J2" s="105" t="s">
        <v>62</v>
      </c>
      <c r="L2"/>
      <c r="M2"/>
    </row>
    <row r="3" spans="1:13" ht="15" x14ac:dyDescent="0.25">
      <c r="A3" s="33"/>
      <c r="B3" s="34"/>
      <c r="C3" s="34"/>
      <c r="D3" s="36" t="e">
        <f t="shared" ref="D3:D25" si="0">100*B3/C3</f>
        <v>#DIV/0!</v>
      </c>
      <c r="E3" s="103" t="e">
        <f t="shared" ref="E3:E25" si="1">$Q$28</f>
        <v>#DIV/0!</v>
      </c>
      <c r="F3" s="102" t="e">
        <f t="shared" ref="F3:F25" si="2">$Q$30</f>
        <v>#DIV/0!</v>
      </c>
      <c r="G3" s="112" t="e">
        <f t="shared" ref="G3:G25" si="3">$Q$31</f>
        <v>#DIV/0!</v>
      </c>
      <c r="H3" s="45" t="e">
        <f t="shared" ref="H3:H25" si="4">$Q$32</f>
        <v>#DIV/0!</v>
      </c>
      <c r="I3" s="100" t="e">
        <f t="shared" ref="I3:I25" si="5">$Q$33</f>
        <v>#DIV/0!</v>
      </c>
      <c r="J3" s="82"/>
      <c r="L3"/>
      <c r="M3" s="104"/>
    </row>
    <row r="4" spans="1:13" ht="15" x14ac:dyDescent="0.25">
      <c r="A4" s="33"/>
      <c r="B4" s="34"/>
      <c r="C4" s="34"/>
      <c r="D4" s="36" t="e">
        <f t="shared" si="0"/>
        <v>#DIV/0!</v>
      </c>
      <c r="E4" s="103" t="e">
        <f t="shared" si="1"/>
        <v>#DIV/0!</v>
      </c>
      <c r="F4" s="102" t="e">
        <f t="shared" si="2"/>
        <v>#DIV/0!</v>
      </c>
      <c r="G4" s="112" t="e">
        <f t="shared" si="3"/>
        <v>#DIV/0!</v>
      </c>
      <c r="H4" s="45" t="e">
        <f t="shared" si="4"/>
        <v>#DIV/0!</v>
      </c>
      <c r="I4" s="100" t="e">
        <f t="shared" si="5"/>
        <v>#DIV/0!</v>
      </c>
      <c r="J4" s="82"/>
      <c r="L4"/>
      <c r="M4"/>
    </row>
    <row r="5" spans="1:13" ht="15" x14ac:dyDescent="0.25">
      <c r="A5" s="33"/>
      <c r="B5" s="34"/>
      <c r="C5" s="34"/>
      <c r="D5" s="36" t="e">
        <f t="shared" si="0"/>
        <v>#DIV/0!</v>
      </c>
      <c r="E5" s="103" t="e">
        <f t="shared" si="1"/>
        <v>#DIV/0!</v>
      </c>
      <c r="F5" s="102" t="e">
        <f t="shared" si="2"/>
        <v>#DIV/0!</v>
      </c>
      <c r="G5" s="112" t="e">
        <f t="shared" si="3"/>
        <v>#DIV/0!</v>
      </c>
      <c r="H5" s="45" t="e">
        <f t="shared" si="4"/>
        <v>#DIV/0!</v>
      </c>
      <c r="I5" s="100" t="e">
        <f t="shared" si="5"/>
        <v>#DIV/0!</v>
      </c>
      <c r="J5" s="82"/>
      <c r="L5"/>
      <c r="M5"/>
    </row>
    <row r="6" spans="1:13" ht="15" x14ac:dyDescent="0.25">
      <c r="A6" s="33"/>
      <c r="B6" s="34"/>
      <c r="C6" s="34"/>
      <c r="D6" s="36" t="e">
        <f t="shared" si="0"/>
        <v>#DIV/0!</v>
      </c>
      <c r="E6" s="103" t="e">
        <f t="shared" si="1"/>
        <v>#DIV/0!</v>
      </c>
      <c r="F6" s="102" t="e">
        <f t="shared" si="2"/>
        <v>#DIV/0!</v>
      </c>
      <c r="G6" s="112" t="e">
        <f t="shared" si="3"/>
        <v>#DIV/0!</v>
      </c>
      <c r="H6" s="45" t="e">
        <f t="shared" si="4"/>
        <v>#DIV/0!</v>
      </c>
      <c r="I6" s="100" t="e">
        <f t="shared" si="5"/>
        <v>#DIV/0!</v>
      </c>
      <c r="J6" s="82"/>
      <c r="L6"/>
      <c r="M6"/>
    </row>
    <row r="7" spans="1:13" ht="15" x14ac:dyDescent="0.25">
      <c r="A7" s="33"/>
      <c r="B7" s="34"/>
      <c r="C7" s="34"/>
      <c r="D7" s="36" t="e">
        <f t="shared" si="0"/>
        <v>#DIV/0!</v>
      </c>
      <c r="E7" s="103" t="e">
        <f t="shared" si="1"/>
        <v>#DIV/0!</v>
      </c>
      <c r="F7" s="102" t="e">
        <f t="shared" si="2"/>
        <v>#DIV/0!</v>
      </c>
      <c r="G7" s="112" t="e">
        <f t="shared" si="3"/>
        <v>#DIV/0!</v>
      </c>
      <c r="H7" s="45" t="e">
        <f t="shared" si="4"/>
        <v>#DIV/0!</v>
      </c>
      <c r="I7" s="100" t="e">
        <f t="shared" si="5"/>
        <v>#DIV/0!</v>
      </c>
      <c r="J7" s="82"/>
      <c r="L7"/>
      <c r="M7"/>
    </row>
    <row r="8" spans="1:13" ht="15" x14ac:dyDescent="0.25">
      <c r="A8" s="33"/>
      <c r="B8" s="34"/>
      <c r="C8" s="34"/>
      <c r="D8" s="36" t="e">
        <f t="shared" si="0"/>
        <v>#DIV/0!</v>
      </c>
      <c r="E8" s="103" t="e">
        <f t="shared" si="1"/>
        <v>#DIV/0!</v>
      </c>
      <c r="F8" s="102" t="e">
        <f t="shared" si="2"/>
        <v>#DIV/0!</v>
      </c>
      <c r="G8" s="112" t="e">
        <f t="shared" si="3"/>
        <v>#DIV/0!</v>
      </c>
      <c r="H8" s="45" t="e">
        <f t="shared" si="4"/>
        <v>#DIV/0!</v>
      </c>
      <c r="I8" s="100" t="e">
        <f t="shared" si="5"/>
        <v>#DIV/0!</v>
      </c>
      <c r="J8" s="82"/>
      <c r="L8"/>
      <c r="M8"/>
    </row>
    <row r="9" spans="1:13" ht="15" x14ac:dyDescent="0.25">
      <c r="A9" s="33"/>
      <c r="B9" s="34"/>
      <c r="C9" s="34"/>
      <c r="D9" s="36" t="e">
        <f t="shared" si="0"/>
        <v>#DIV/0!</v>
      </c>
      <c r="E9" s="103" t="e">
        <f t="shared" si="1"/>
        <v>#DIV/0!</v>
      </c>
      <c r="F9" s="102" t="e">
        <f t="shared" si="2"/>
        <v>#DIV/0!</v>
      </c>
      <c r="G9" s="112" t="e">
        <f t="shared" si="3"/>
        <v>#DIV/0!</v>
      </c>
      <c r="H9" s="45" t="e">
        <f t="shared" si="4"/>
        <v>#DIV/0!</v>
      </c>
      <c r="I9" s="100" t="e">
        <f t="shared" si="5"/>
        <v>#DIV/0!</v>
      </c>
      <c r="J9" s="82"/>
      <c r="L9"/>
      <c r="M9"/>
    </row>
    <row r="10" spans="1:13" ht="15" x14ac:dyDescent="0.25">
      <c r="A10" s="33"/>
      <c r="B10" s="34"/>
      <c r="C10" s="34"/>
      <c r="D10" s="36" t="e">
        <f t="shared" si="0"/>
        <v>#DIV/0!</v>
      </c>
      <c r="E10" s="103" t="e">
        <f t="shared" si="1"/>
        <v>#DIV/0!</v>
      </c>
      <c r="F10" s="102" t="e">
        <f t="shared" si="2"/>
        <v>#DIV/0!</v>
      </c>
      <c r="G10" s="112" t="e">
        <f t="shared" si="3"/>
        <v>#DIV/0!</v>
      </c>
      <c r="H10" s="45" t="e">
        <f t="shared" si="4"/>
        <v>#DIV/0!</v>
      </c>
      <c r="I10" s="100" t="e">
        <f t="shared" si="5"/>
        <v>#DIV/0!</v>
      </c>
      <c r="J10" s="82"/>
      <c r="L10"/>
      <c r="M10"/>
    </row>
    <row r="11" spans="1:13" ht="15" x14ac:dyDescent="0.25">
      <c r="A11" s="33"/>
      <c r="B11" s="34"/>
      <c r="C11" s="34"/>
      <c r="D11" s="36" t="e">
        <f t="shared" si="0"/>
        <v>#DIV/0!</v>
      </c>
      <c r="E11" s="103" t="e">
        <f t="shared" si="1"/>
        <v>#DIV/0!</v>
      </c>
      <c r="F11" s="102" t="e">
        <f t="shared" si="2"/>
        <v>#DIV/0!</v>
      </c>
      <c r="G11" s="112" t="e">
        <f t="shared" si="3"/>
        <v>#DIV/0!</v>
      </c>
      <c r="H11" s="45" t="e">
        <f t="shared" si="4"/>
        <v>#DIV/0!</v>
      </c>
      <c r="I11" s="100" t="e">
        <f t="shared" si="5"/>
        <v>#DIV/0!</v>
      </c>
      <c r="J11" s="82"/>
      <c r="L11"/>
      <c r="M11"/>
    </row>
    <row r="12" spans="1:13" ht="15" x14ac:dyDescent="0.25">
      <c r="A12" s="33"/>
      <c r="B12" s="34"/>
      <c r="C12" s="34"/>
      <c r="D12" s="36" t="e">
        <f t="shared" si="0"/>
        <v>#DIV/0!</v>
      </c>
      <c r="E12" s="103" t="e">
        <f t="shared" si="1"/>
        <v>#DIV/0!</v>
      </c>
      <c r="F12" s="102" t="e">
        <f t="shared" si="2"/>
        <v>#DIV/0!</v>
      </c>
      <c r="G12" s="112" t="e">
        <f t="shared" si="3"/>
        <v>#DIV/0!</v>
      </c>
      <c r="H12" s="45" t="e">
        <f t="shared" si="4"/>
        <v>#DIV/0!</v>
      </c>
      <c r="I12" s="100" t="e">
        <f t="shared" si="5"/>
        <v>#DIV/0!</v>
      </c>
      <c r="J12" s="82"/>
      <c r="L12"/>
      <c r="M12"/>
    </row>
    <row r="13" spans="1:13" ht="15" x14ac:dyDescent="0.25">
      <c r="A13" s="33"/>
      <c r="B13" s="34"/>
      <c r="C13" s="34"/>
      <c r="D13" s="36" t="e">
        <f t="shared" si="0"/>
        <v>#DIV/0!</v>
      </c>
      <c r="E13" s="103" t="e">
        <f t="shared" si="1"/>
        <v>#DIV/0!</v>
      </c>
      <c r="F13" s="102" t="e">
        <f t="shared" si="2"/>
        <v>#DIV/0!</v>
      </c>
      <c r="G13" s="112" t="e">
        <f t="shared" si="3"/>
        <v>#DIV/0!</v>
      </c>
      <c r="H13" s="45" t="e">
        <f t="shared" si="4"/>
        <v>#DIV/0!</v>
      </c>
      <c r="I13" s="100" t="e">
        <f t="shared" si="5"/>
        <v>#DIV/0!</v>
      </c>
      <c r="J13" s="82"/>
      <c r="L13"/>
      <c r="M13"/>
    </row>
    <row r="14" spans="1:13" ht="15" x14ac:dyDescent="0.25">
      <c r="A14" s="33"/>
      <c r="B14" s="34"/>
      <c r="C14" s="34"/>
      <c r="D14" s="36" t="e">
        <f t="shared" si="0"/>
        <v>#DIV/0!</v>
      </c>
      <c r="E14" s="103" t="e">
        <f t="shared" si="1"/>
        <v>#DIV/0!</v>
      </c>
      <c r="F14" s="102" t="e">
        <f t="shared" si="2"/>
        <v>#DIV/0!</v>
      </c>
      <c r="G14" s="112" t="e">
        <f t="shared" si="3"/>
        <v>#DIV/0!</v>
      </c>
      <c r="H14" s="45" t="e">
        <f t="shared" si="4"/>
        <v>#DIV/0!</v>
      </c>
      <c r="I14" s="100" t="e">
        <f t="shared" si="5"/>
        <v>#DIV/0!</v>
      </c>
      <c r="J14" s="82"/>
      <c r="L14"/>
      <c r="M14"/>
    </row>
    <row r="15" spans="1:13" ht="15" x14ac:dyDescent="0.25">
      <c r="A15" s="33"/>
      <c r="B15" s="34"/>
      <c r="C15" s="34"/>
      <c r="D15" s="36" t="e">
        <f t="shared" si="0"/>
        <v>#DIV/0!</v>
      </c>
      <c r="E15" s="103" t="e">
        <f t="shared" si="1"/>
        <v>#DIV/0!</v>
      </c>
      <c r="F15" s="102" t="e">
        <f t="shared" si="2"/>
        <v>#DIV/0!</v>
      </c>
      <c r="G15" s="112" t="e">
        <f t="shared" si="3"/>
        <v>#DIV/0!</v>
      </c>
      <c r="H15" s="45" t="e">
        <f t="shared" si="4"/>
        <v>#DIV/0!</v>
      </c>
      <c r="I15" s="100" t="e">
        <f t="shared" si="5"/>
        <v>#DIV/0!</v>
      </c>
      <c r="J15" s="82"/>
      <c r="L15"/>
      <c r="M15"/>
    </row>
    <row r="16" spans="1:13" ht="15" x14ac:dyDescent="0.25">
      <c r="A16" s="33"/>
      <c r="B16" s="34"/>
      <c r="C16" s="34"/>
      <c r="D16" s="36" t="e">
        <f t="shared" si="0"/>
        <v>#DIV/0!</v>
      </c>
      <c r="E16" s="103" t="e">
        <f t="shared" si="1"/>
        <v>#DIV/0!</v>
      </c>
      <c r="F16" s="102" t="e">
        <f t="shared" si="2"/>
        <v>#DIV/0!</v>
      </c>
      <c r="G16" s="112" t="e">
        <f t="shared" si="3"/>
        <v>#DIV/0!</v>
      </c>
      <c r="H16" s="45" t="e">
        <f t="shared" si="4"/>
        <v>#DIV/0!</v>
      </c>
      <c r="I16" s="100" t="e">
        <f t="shared" si="5"/>
        <v>#DIV/0!</v>
      </c>
      <c r="J16" s="82"/>
      <c r="L16"/>
      <c r="M16"/>
    </row>
    <row r="17" spans="1:18" ht="15" x14ac:dyDescent="0.25">
      <c r="A17" s="33"/>
      <c r="B17" s="34"/>
      <c r="C17" s="34"/>
      <c r="D17" s="36" t="e">
        <f t="shared" si="0"/>
        <v>#DIV/0!</v>
      </c>
      <c r="E17" s="103" t="e">
        <f t="shared" si="1"/>
        <v>#DIV/0!</v>
      </c>
      <c r="F17" s="102" t="e">
        <f t="shared" si="2"/>
        <v>#DIV/0!</v>
      </c>
      <c r="G17" s="112" t="e">
        <f t="shared" si="3"/>
        <v>#DIV/0!</v>
      </c>
      <c r="H17" s="45" t="e">
        <f t="shared" si="4"/>
        <v>#DIV/0!</v>
      </c>
      <c r="I17" s="100" t="e">
        <f t="shared" si="5"/>
        <v>#DIV/0!</v>
      </c>
      <c r="J17" s="82"/>
      <c r="L17"/>
      <c r="M17"/>
    </row>
    <row r="18" spans="1:18" ht="15" x14ac:dyDescent="0.25">
      <c r="A18" s="33"/>
      <c r="B18" s="34"/>
      <c r="C18" s="34"/>
      <c r="D18" s="36" t="e">
        <f t="shared" si="0"/>
        <v>#DIV/0!</v>
      </c>
      <c r="E18" s="103" t="e">
        <f t="shared" si="1"/>
        <v>#DIV/0!</v>
      </c>
      <c r="F18" s="102" t="e">
        <f t="shared" si="2"/>
        <v>#DIV/0!</v>
      </c>
      <c r="G18" s="112" t="e">
        <f t="shared" si="3"/>
        <v>#DIV/0!</v>
      </c>
      <c r="H18" s="45" t="e">
        <f t="shared" si="4"/>
        <v>#DIV/0!</v>
      </c>
      <c r="I18" s="100" t="e">
        <f t="shared" si="5"/>
        <v>#DIV/0!</v>
      </c>
      <c r="J18" s="82"/>
      <c r="L18"/>
      <c r="M18"/>
    </row>
    <row r="19" spans="1:18" ht="15" x14ac:dyDescent="0.25">
      <c r="A19" s="33"/>
      <c r="B19" s="34"/>
      <c r="C19" s="34"/>
      <c r="D19" s="36" t="e">
        <f t="shared" si="0"/>
        <v>#DIV/0!</v>
      </c>
      <c r="E19" s="103" t="e">
        <f t="shared" si="1"/>
        <v>#DIV/0!</v>
      </c>
      <c r="F19" s="102" t="e">
        <f t="shared" si="2"/>
        <v>#DIV/0!</v>
      </c>
      <c r="G19" s="112" t="e">
        <f t="shared" si="3"/>
        <v>#DIV/0!</v>
      </c>
      <c r="H19" s="45" t="e">
        <f t="shared" si="4"/>
        <v>#DIV/0!</v>
      </c>
      <c r="I19" s="100" t="e">
        <f t="shared" si="5"/>
        <v>#DIV/0!</v>
      </c>
      <c r="J19" s="82"/>
      <c r="L19"/>
      <c r="M19"/>
    </row>
    <row r="20" spans="1:18" ht="15" x14ac:dyDescent="0.25">
      <c r="A20" s="33"/>
      <c r="B20" s="34"/>
      <c r="C20" s="34"/>
      <c r="D20" s="36" t="e">
        <f t="shared" si="0"/>
        <v>#DIV/0!</v>
      </c>
      <c r="E20" s="103" t="e">
        <f t="shared" si="1"/>
        <v>#DIV/0!</v>
      </c>
      <c r="F20" s="102" t="e">
        <f t="shared" si="2"/>
        <v>#DIV/0!</v>
      </c>
      <c r="G20" s="112" t="e">
        <f t="shared" si="3"/>
        <v>#DIV/0!</v>
      </c>
      <c r="H20" s="45" t="e">
        <f t="shared" si="4"/>
        <v>#DIV/0!</v>
      </c>
      <c r="I20" s="100" t="e">
        <f t="shared" si="5"/>
        <v>#DIV/0!</v>
      </c>
      <c r="J20" s="82"/>
      <c r="L20"/>
      <c r="M20"/>
    </row>
    <row r="21" spans="1:18" ht="15" x14ac:dyDescent="0.25">
      <c r="A21" s="33"/>
      <c r="B21" s="34"/>
      <c r="C21" s="34"/>
      <c r="D21" s="36" t="e">
        <f t="shared" si="0"/>
        <v>#DIV/0!</v>
      </c>
      <c r="E21" s="103" t="e">
        <f t="shared" si="1"/>
        <v>#DIV/0!</v>
      </c>
      <c r="F21" s="102" t="e">
        <f t="shared" si="2"/>
        <v>#DIV/0!</v>
      </c>
      <c r="G21" s="112" t="e">
        <f t="shared" si="3"/>
        <v>#DIV/0!</v>
      </c>
      <c r="H21" s="45" t="e">
        <f t="shared" si="4"/>
        <v>#DIV/0!</v>
      </c>
      <c r="I21" s="100" t="e">
        <f t="shared" si="5"/>
        <v>#DIV/0!</v>
      </c>
      <c r="J21" s="82"/>
      <c r="L21"/>
      <c r="M21"/>
    </row>
    <row r="22" spans="1:18" ht="15" x14ac:dyDescent="0.25">
      <c r="A22" s="33"/>
      <c r="B22" s="34"/>
      <c r="C22" s="34"/>
      <c r="D22" s="36" t="e">
        <f t="shared" si="0"/>
        <v>#DIV/0!</v>
      </c>
      <c r="E22" s="103" t="e">
        <f t="shared" si="1"/>
        <v>#DIV/0!</v>
      </c>
      <c r="F22" s="102" t="e">
        <f t="shared" si="2"/>
        <v>#DIV/0!</v>
      </c>
      <c r="G22" s="112" t="e">
        <f t="shared" si="3"/>
        <v>#DIV/0!</v>
      </c>
      <c r="H22" s="45" t="e">
        <f t="shared" si="4"/>
        <v>#DIV/0!</v>
      </c>
      <c r="I22" s="100" t="e">
        <f t="shared" si="5"/>
        <v>#DIV/0!</v>
      </c>
      <c r="J22" s="82"/>
      <c r="L22"/>
      <c r="M22"/>
    </row>
    <row r="23" spans="1:18" ht="15" x14ac:dyDescent="0.25">
      <c r="A23" s="33"/>
      <c r="B23" s="34"/>
      <c r="C23" s="34"/>
      <c r="D23" s="36" t="e">
        <f t="shared" si="0"/>
        <v>#DIV/0!</v>
      </c>
      <c r="E23" s="103" t="e">
        <f t="shared" si="1"/>
        <v>#DIV/0!</v>
      </c>
      <c r="F23" s="102" t="e">
        <f t="shared" si="2"/>
        <v>#DIV/0!</v>
      </c>
      <c r="G23" s="112" t="e">
        <f t="shared" si="3"/>
        <v>#DIV/0!</v>
      </c>
      <c r="H23" s="45" t="e">
        <f t="shared" si="4"/>
        <v>#DIV/0!</v>
      </c>
      <c r="I23" s="100" t="e">
        <f t="shared" si="5"/>
        <v>#DIV/0!</v>
      </c>
      <c r="J23" s="82"/>
      <c r="L23"/>
      <c r="M23"/>
    </row>
    <row r="24" spans="1:18" ht="15" x14ac:dyDescent="0.25">
      <c r="A24" s="33"/>
      <c r="B24" s="34"/>
      <c r="C24" s="34"/>
      <c r="D24" s="36" t="e">
        <f t="shared" si="0"/>
        <v>#DIV/0!</v>
      </c>
      <c r="E24" s="103" t="e">
        <f t="shared" si="1"/>
        <v>#DIV/0!</v>
      </c>
      <c r="F24" s="102" t="e">
        <f t="shared" si="2"/>
        <v>#DIV/0!</v>
      </c>
      <c r="G24" s="112" t="e">
        <f t="shared" si="3"/>
        <v>#DIV/0!</v>
      </c>
      <c r="H24" s="45" t="e">
        <f t="shared" si="4"/>
        <v>#DIV/0!</v>
      </c>
      <c r="I24" s="100" t="e">
        <f t="shared" si="5"/>
        <v>#DIV/0!</v>
      </c>
      <c r="J24" s="82"/>
      <c r="L24"/>
      <c r="M24"/>
    </row>
    <row r="25" spans="1:18" ht="15" x14ac:dyDescent="0.25">
      <c r="A25" s="33"/>
      <c r="B25" s="34"/>
      <c r="C25" s="34"/>
      <c r="D25" s="36" t="e">
        <f t="shared" si="0"/>
        <v>#DIV/0!</v>
      </c>
      <c r="E25" s="103" t="e">
        <f t="shared" si="1"/>
        <v>#DIV/0!</v>
      </c>
      <c r="F25" s="102" t="e">
        <f t="shared" si="2"/>
        <v>#DIV/0!</v>
      </c>
      <c r="G25" s="112" t="e">
        <f t="shared" si="3"/>
        <v>#DIV/0!</v>
      </c>
      <c r="H25" s="45" t="e">
        <f t="shared" si="4"/>
        <v>#DIV/0!</v>
      </c>
      <c r="I25" s="100" t="e">
        <f t="shared" si="5"/>
        <v>#DIV/0!</v>
      </c>
      <c r="J25" s="82"/>
      <c r="L25"/>
      <c r="M25"/>
    </row>
    <row r="26" spans="1:18" x14ac:dyDescent="0.25">
      <c r="A26" s="9"/>
      <c r="B26" s="1"/>
      <c r="C26" s="5"/>
      <c r="D26" s="5"/>
      <c r="E26" s="5"/>
      <c r="F26" s="6"/>
    </row>
    <row r="27" spans="1:18" x14ac:dyDescent="0.25">
      <c r="B27" s="1"/>
    </row>
    <row r="28" spans="1:18" x14ac:dyDescent="0.25">
      <c r="B28" s="89"/>
      <c r="C28" s="94"/>
      <c r="O28" s="99" t="s">
        <v>56</v>
      </c>
      <c r="P28" s="17" t="s">
        <v>7</v>
      </c>
      <c r="Q28" s="2" t="e">
        <f>AVERAGE(D3:D25)</f>
        <v>#DIV/0!</v>
      </c>
    </row>
    <row r="29" spans="1:18" x14ac:dyDescent="0.25">
      <c r="B29" s="90"/>
      <c r="C29" s="89"/>
      <c r="O29" s="15" t="s">
        <v>24</v>
      </c>
      <c r="P29" s="16" t="s">
        <v>15</v>
      </c>
      <c r="Q29" s="2" t="e">
        <f>_xlfn.STDEV.P(D3:D25)</f>
        <v>#DIV/0!</v>
      </c>
    </row>
    <row r="30" spans="1:18" x14ac:dyDescent="0.25">
      <c r="A30" s="88"/>
      <c r="O30" s="98" t="s">
        <v>21</v>
      </c>
      <c r="P30" s="97" t="s">
        <v>16</v>
      </c>
      <c r="Q30" s="2" t="e">
        <f>Q28+2*Q29</f>
        <v>#DIV/0!</v>
      </c>
      <c r="R30" s="27" t="s">
        <v>26</v>
      </c>
    </row>
    <row r="31" spans="1:18" x14ac:dyDescent="0.25">
      <c r="B31" s="89"/>
      <c r="O31" s="96" t="s">
        <v>22</v>
      </c>
      <c r="P31" s="95" t="s">
        <v>17</v>
      </c>
      <c r="Q31" s="2" t="e">
        <f>Q28-2*Q29</f>
        <v>#DIV/0!</v>
      </c>
      <c r="R31" s="28" t="s">
        <v>27</v>
      </c>
    </row>
    <row r="32" spans="1:18" x14ac:dyDescent="0.25">
      <c r="O32" s="92" t="s">
        <v>9</v>
      </c>
      <c r="P32" s="91" t="s">
        <v>18</v>
      </c>
      <c r="Q32" s="2" t="e">
        <f>Q28+3*Q29</f>
        <v>#DIV/0!</v>
      </c>
      <c r="R32" s="28" t="s">
        <v>28</v>
      </c>
    </row>
    <row r="33" spans="1:18" x14ac:dyDescent="0.25">
      <c r="O33" s="79" t="s">
        <v>23</v>
      </c>
      <c r="P33" s="78" t="s">
        <v>19</v>
      </c>
      <c r="Q33" s="2" t="e">
        <f>Q28-3*Q29</f>
        <v>#DIV/0!</v>
      </c>
      <c r="R33" s="28" t="s">
        <v>29</v>
      </c>
    </row>
    <row r="34" spans="1:18" ht="46.5" customHeight="1" x14ac:dyDescent="0.25">
      <c r="A34" s="88"/>
      <c r="B34" s="142"/>
      <c r="C34" s="143"/>
      <c r="D34" s="143"/>
      <c r="E34" s="143"/>
      <c r="F34" s="143"/>
      <c r="G34" s="143"/>
      <c r="H34" s="143"/>
      <c r="I34" s="143"/>
    </row>
    <row r="37" spans="1:18" x14ac:dyDescent="0.25">
      <c r="B37" s="88"/>
    </row>
    <row r="40" spans="1:18" x14ac:dyDescent="0.25">
      <c r="B40" s="88"/>
    </row>
  </sheetData>
  <mergeCells count="1">
    <mergeCell ref="B34:I3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B3" sqref="B3"/>
    </sheetView>
  </sheetViews>
  <sheetFormatPr defaultRowHeight="13.2" x14ac:dyDescent="0.25"/>
  <cols>
    <col min="1" max="2" width="14.77734375" customWidth="1"/>
    <col min="3" max="3" width="10.77734375" style="4" customWidth="1"/>
    <col min="4" max="4" width="15.21875" style="4" customWidth="1"/>
    <col min="5" max="5" width="16.5546875" style="4" customWidth="1"/>
    <col min="6" max="8" width="11.77734375" customWidth="1"/>
    <col min="9" max="9" width="10.5546875" customWidth="1"/>
    <col min="10" max="10" width="81.21875" customWidth="1"/>
    <col min="12" max="12" width="9.21875" style="4" customWidth="1"/>
    <col min="13" max="13" width="17.77734375" style="4" customWidth="1"/>
    <col min="14" max="14" width="19.21875" customWidth="1"/>
    <col min="15" max="15" width="18.44140625" customWidth="1"/>
    <col min="17" max="17" width="9.5546875" bestFit="1" customWidth="1"/>
  </cols>
  <sheetData>
    <row r="1" spans="1:13" ht="30" x14ac:dyDescent="0.5">
      <c r="B1" s="111" t="s">
        <v>89</v>
      </c>
    </row>
    <row r="2" spans="1:13" ht="31.2" x14ac:dyDescent="0.3">
      <c r="A2" s="30" t="s">
        <v>3</v>
      </c>
      <c r="B2" s="87" t="s">
        <v>94</v>
      </c>
      <c r="C2" s="43" t="s">
        <v>5</v>
      </c>
      <c r="D2" s="110" t="s">
        <v>59</v>
      </c>
      <c r="E2" s="109" t="s">
        <v>58</v>
      </c>
      <c r="F2" s="44" t="s">
        <v>16</v>
      </c>
      <c r="G2" s="113" t="s">
        <v>17</v>
      </c>
      <c r="H2" s="107" t="s">
        <v>18</v>
      </c>
      <c r="I2" s="106" t="s">
        <v>19</v>
      </c>
      <c r="J2" s="105" t="s">
        <v>62</v>
      </c>
      <c r="L2"/>
      <c r="M2"/>
    </row>
    <row r="3" spans="1:13" ht="15" x14ac:dyDescent="0.25">
      <c r="A3" s="33"/>
      <c r="B3" s="34"/>
      <c r="C3" s="34"/>
      <c r="D3" s="36" t="e">
        <f t="shared" ref="D3:D25" si="0">100*B3/C3</f>
        <v>#DIV/0!</v>
      </c>
      <c r="E3" s="103" t="e">
        <f t="shared" ref="E3:E25" si="1">$Q$28</f>
        <v>#DIV/0!</v>
      </c>
      <c r="F3" s="102" t="e">
        <f t="shared" ref="F3:F25" si="2">$Q$30</f>
        <v>#DIV/0!</v>
      </c>
      <c r="G3" s="112" t="e">
        <f t="shared" ref="G3:G25" si="3">$Q$31</f>
        <v>#DIV/0!</v>
      </c>
      <c r="H3" s="45" t="e">
        <f t="shared" ref="H3:H25" si="4">$Q$32</f>
        <v>#DIV/0!</v>
      </c>
      <c r="I3" s="100" t="e">
        <f t="shared" ref="I3:I25" si="5">$Q$33</f>
        <v>#DIV/0!</v>
      </c>
      <c r="J3" s="82"/>
      <c r="L3"/>
      <c r="M3" s="104"/>
    </row>
    <row r="4" spans="1:13" ht="15" x14ac:dyDescent="0.25">
      <c r="A4" s="33"/>
      <c r="B4" s="34"/>
      <c r="C4" s="34"/>
      <c r="D4" s="36" t="e">
        <f t="shared" si="0"/>
        <v>#DIV/0!</v>
      </c>
      <c r="E4" s="103" t="e">
        <f t="shared" si="1"/>
        <v>#DIV/0!</v>
      </c>
      <c r="F4" s="102" t="e">
        <f t="shared" si="2"/>
        <v>#DIV/0!</v>
      </c>
      <c r="G4" s="112" t="e">
        <f t="shared" si="3"/>
        <v>#DIV/0!</v>
      </c>
      <c r="H4" s="45" t="e">
        <f t="shared" si="4"/>
        <v>#DIV/0!</v>
      </c>
      <c r="I4" s="100" t="e">
        <f t="shared" si="5"/>
        <v>#DIV/0!</v>
      </c>
      <c r="J4" s="82"/>
      <c r="L4"/>
      <c r="M4"/>
    </row>
    <row r="5" spans="1:13" ht="15" x14ac:dyDescent="0.25">
      <c r="A5" s="33"/>
      <c r="B5" s="34"/>
      <c r="C5" s="34"/>
      <c r="D5" s="36" t="e">
        <f t="shared" si="0"/>
        <v>#DIV/0!</v>
      </c>
      <c r="E5" s="103" t="e">
        <f t="shared" si="1"/>
        <v>#DIV/0!</v>
      </c>
      <c r="F5" s="102" t="e">
        <f t="shared" si="2"/>
        <v>#DIV/0!</v>
      </c>
      <c r="G5" s="112" t="e">
        <f t="shared" si="3"/>
        <v>#DIV/0!</v>
      </c>
      <c r="H5" s="45" t="e">
        <f t="shared" si="4"/>
        <v>#DIV/0!</v>
      </c>
      <c r="I5" s="100" t="e">
        <f t="shared" si="5"/>
        <v>#DIV/0!</v>
      </c>
      <c r="J5" s="82"/>
      <c r="L5"/>
      <c r="M5"/>
    </row>
    <row r="6" spans="1:13" ht="15" x14ac:dyDescent="0.25">
      <c r="A6" s="33"/>
      <c r="B6" s="34"/>
      <c r="C6" s="34"/>
      <c r="D6" s="36" t="e">
        <f t="shared" si="0"/>
        <v>#DIV/0!</v>
      </c>
      <c r="E6" s="103" t="e">
        <f t="shared" si="1"/>
        <v>#DIV/0!</v>
      </c>
      <c r="F6" s="102" t="e">
        <f t="shared" si="2"/>
        <v>#DIV/0!</v>
      </c>
      <c r="G6" s="112" t="e">
        <f t="shared" si="3"/>
        <v>#DIV/0!</v>
      </c>
      <c r="H6" s="45" t="e">
        <f t="shared" si="4"/>
        <v>#DIV/0!</v>
      </c>
      <c r="I6" s="100" t="e">
        <f t="shared" si="5"/>
        <v>#DIV/0!</v>
      </c>
      <c r="J6" s="82"/>
      <c r="L6"/>
      <c r="M6"/>
    </row>
    <row r="7" spans="1:13" ht="15" x14ac:dyDescent="0.25">
      <c r="A7" s="33"/>
      <c r="B7" s="34"/>
      <c r="C7" s="34"/>
      <c r="D7" s="36" t="e">
        <f t="shared" si="0"/>
        <v>#DIV/0!</v>
      </c>
      <c r="E7" s="103" t="e">
        <f t="shared" si="1"/>
        <v>#DIV/0!</v>
      </c>
      <c r="F7" s="102" t="e">
        <f t="shared" si="2"/>
        <v>#DIV/0!</v>
      </c>
      <c r="G7" s="112" t="e">
        <f t="shared" si="3"/>
        <v>#DIV/0!</v>
      </c>
      <c r="H7" s="45" t="e">
        <f t="shared" si="4"/>
        <v>#DIV/0!</v>
      </c>
      <c r="I7" s="100" t="e">
        <f t="shared" si="5"/>
        <v>#DIV/0!</v>
      </c>
      <c r="J7" s="82"/>
      <c r="L7"/>
      <c r="M7"/>
    </row>
    <row r="8" spans="1:13" ht="15" x14ac:dyDescent="0.25">
      <c r="A8" s="33"/>
      <c r="B8" s="34"/>
      <c r="C8" s="34"/>
      <c r="D8" s="36" t="e">
        <f t="shared" si="0"/>
        <v>#DIV/0!</v>
      </c>
      <c r="E8" s="103" t="e">
        <f t="shared" si="1"/>
        <v>#DIV/0!</v>
      </c>
      <c r="F8" s="102" t="e">
        <f t="shared" si="2"/>
        <v>#DIV/0!</v>
      </c>
      <c r="G8" s="112" t="e">
        <f t="shared" si="3"/>
        <v>#DIV/0!</v>
      </c>
      <c r="H8" s="45" t="e">
        <f t="shared" si="4"/>
        <v>#DIV/0!</v>
      </c>
      <c r="I8" s="100" t="e">
        <f t="shared" si="5"/>
        <v>#DIV/0!</v>
      </c>
      <c r="J8" s="82"/>
      <c r="L8"/>
      <c r="M8"/>
    </row>
    <row r="9" spans="1:13" ht="15" x14ac:dyDescent="0.25">
      <c r="A9" s="33"/>
      <c r="B9" s="34"/>
      <c r="C9" s="34"/>
      <c r="D9" s="36" t="e">
        <f t="shared" si="0"/>
        <v>#DIV/0!</v>
      </c>
      <c r="E9" s="103" t="e">
        <f t="shared" si="1"/>
        <v>#DIV/0!</v>
      </c>
      <c r="F9" s="102" t="e">
        <f t="shared" si="2"/>
        <v>#DIV/0!</v>
      </c>
      <c r="G9" s="112" t="e">
        <f t="shared" si="3"/>
        <v>#DIV/0!</v>
      </c>
      <c r="H9" s="45" t="e">
        <f t="shared" si="4"/>
        <v>#DIV/0!</v>
      </c>
      <c r="I9" s="100" t="e">
        <f t="shared" si="5"/>
        <v>#DIV/0!</v>
      </c>
      <c r="J9" s="82"/>
      <c r="L9"/>
      <c r="M9"/>
    </row>
    <row r="10" spans="1:13" ht="15" x14ac:dyDescent="0.25">
      <c r="A10" s="33"/>
      <c r="B10" s="34"/>
      <c r="C10" s="34"/>
      <c r="D10" s="36" t="e">
        <f t="shared" si="0"/>
        <v>#DIV/0!</v>
      </c>
      <c r="E10" s="103" t="e">
        <f t="shared" si="1"/>
        <v>#DIV/0!</v>
      </c>
      <c r="F10" s="102" t="e">
        <f t="shared" si="2"/>
        <v>#DIV/0!</v>
      </c>
      <c r="G10" s="112" t="e">
        <f t="shared" si="3"/>
        <v>#DIV/0!</v>
      </c>
      <c r="H10" s="45" t="e">
        <f t="shared" si="4"/>
        <v>#DIV/0!</v>
      </c>
      <c r="I10" s="100" t="e">
        <f t="shared" si="5"/>
        <v>#DIV/0!</v>
      </c>
      <c r="J10" s="82"/>
      <c r="L10"/>
      <c r="M10"/>
    </row>
    <row r="11" spans="1:13" ht="15" x14ac:dyDescent="0.25">
      <c r="A11" s="33"/>
      <c r="B11" s="34"/>
      <c r="C11" s="34"/>
      <c r="D11" s="36" t="e">
        <f t="shared" si="0"/>
        <v>#DIV/0!</v>
      </c>
      <c r="E11" s="103" t="e">
        <f t="shared" si="1"/>
        <v>#DIV/0!</v>
      </c>
      <c r="F11" s="102" t="e">
        <f t="shared" si="2"/>
        <v>#DIV/0!</v>
      </c>
      <c r="G11" s="112" t="e">
        <f t="shared" si="3"/>
        <v>#DIV/0!</v>
      </c>
      <c r="H11" s="45" t="e">
        <f t="shared" si="4"/>
        <v>#DIV/0!</v>
      </c>
      <c r="I11" s="100" t="e">
        <f t="shared" si="5"/>
        <v>#DIV/0!</v>
      </c>
      <c r="J11" s="82"/>
      <c r="L11"/>
      <c r="M11"/>
    </row>
    <row r="12" spans="1:13" ht="15" x14ac:dyDescent="0.25">
      <c r="A12" s="33"/>
      <c r="B12" s="34"/>
      <c r="C12" s="34"/>
      <c r="D12" s="36" t="e">
        <f t="shared" si="0"/>
        <v>#DIV/0!</v>
      </c>
      <c r="E12" s="103" t="e">
        <f t="shared" si="1"/>
        <v>#DIV/0!</v>
      </c>
      <c r="F12" s="102" t="e">
        <f t="shared" si="2"/>
        <v>#DIV/0!</v>
      </c>
      <c r="G12" s="112" t="e">
        <f t="shared" si="3"/>
        <v>#DIV/0!</v>
      </c>
      <c r="H12" s="45" t="e">
        <f t="shared" si="4"/>
        <v>#DIV/0!</v>
      </c>
      <c r="I12" s="100" t="e">
        <f t="shared" si="5"/>
        <v>#DIV/0!</v>
      </c>
      <c r="J12" s="82"/>
      <c r="L12"/>
      <c r="M12"/>
    </row>
    <row r="13" spans="1:13" ht="15" x14ac:dyDescent="0.25">
      <c r="A13" s="33"/>
      <c r="B13" s="34"/>
      <c r="C13" s="34"/>
      <c r="D13" s="36" t="e">
        <f t="shared" si="0"/>
        <v>#DIV/0!</v>
      </c>
      <c r="E13" s="103" t="e">
        <f t="shared" si="1"/>
        <v>#DIV/0!</v>
      </c>
      <c r="F13" s="102" t="e">
        <f t="shared" si="2"/>
        <v>#DIV/0!</v>
      </c>
      <c r="G13" s="112" t="e">
        <f t="shared" si="3"/>
        <v>#DIV/0!</v>
      </c>
      <c r="H13" s="45" t="e">
        <f t="shared" si="4"/>
        <v>#DIV/0!</v>
      </c>
      <c r="I13" s="100" t="e">
        <f t="shared" si="5"/>
        <v>#DIV/0!</v>
      </c>
      <c r="J13" s="82"/>
      <c r="L13"/>
      <c r="M13"/>
    </row>
    <row r="14" spans="1:13" ht="15" x14ac:dyDescent="0.25">
      <c r="A14" s="33"/>
      <c r="B14" s="34"/>
      <c r="C14" s="34"/>
      <c r="D14" s="36" t="e">
        <f t="shared" si="0"/>
        <v>#DIV/0!</v>
      </c>
      <c r="E14" s="103" t="e">
        <f t="shared" si="1"/>
        <v>#DIV/0!</v>
      </c>
      <c r="F14" s="102" t="e">
        <f t="shared" si="2"/>
        <v>#DIV/0!</v>
      </c>
      <c r="G14" s="112" t="e">
        <f t="shared" si="3"/>
        <v>#DIV/0!</v>
      </c>
      <c r="H14" s="45" t="e">
        <f t="shared" si="4"/>
        <v>#DIV/0!</v>
      </c>
      <c r="I14" s="100" t="e">
        <f t="shared" si="5"/>
        <v>#DIV/0!</v>
      </c>
      <c r="J14" s="82"/>
      <c r="L14"/>
      <c r="M14"/>
    </row>
    <row r="15" spans="1:13" ht="15" x14ac:dyDescent="0.25">
      <c r="A15" s="33"/>
      <c r="B15" s="34"/>
      <c r="C15" s="34"/>
      <c r="D15" s="36" t="e">
        <f t="shared" si="0"/>
        <v>#DIV/0!</v>
      </c>
      <c r="E15" s="103" t="e">
        <f t="shared" si="1"/>
        <v>#DIV/0!</v>
      </c>
      <c r="F15" s="102" t="e">
        <f t="shared" si="2"/>
        <v>#DIV/0!</v>
      </c>
      <c r="G15" s="112" t="e">
        <f t="shared" si="3"/>
        <v>#DIV/0!</v>
      </c>
      <c r="H15" s="45" t="e">
        <f t="shared" si="4"/>
        <v>#DIV/0!</v>
      </c>
      <c r="I15" s="100" t="e">
        <f t="shared" si="5"/>
        <v>#DIV/0!</v>
      </c>
      <c r="J15" s="82"/>
      <c r="L15"/>
      <c r="M15"/>
    </row>
    <row r="16" spans="1:13" ht="15" x14ac:dyDescent="0.25">
      <c r="A16" s="33"/>
      <c r="B16" s="34"/>
      <c r="C16" s="34"/>
      <c r="D16" s="36" t="e">
        <f t="shared" si="0"/>
        <v>#DIV/0!</v>
      </c>
      <c r="E16" s="103" t="e">
        <f t="shared" si="1"/>
        <v>#DIV/0!</v>
      </c>
      <c r="F16" s="102" t="e">
        <f t="shared" si="2"/>
        <v>#DIV/0!</v>
      </c>
      <c r="G16" s="112" t="e">
        <f t="shared" si="3"/>
        <v>#DIV/0!</v>
      </c>
      <c r="H16" s="45" t="e">
        <f t="shared" si="4"/>
        <v>#DIV/0!</v>
      </c>
      <c r="I16" s="100" t="e">
        <f t="shared" si="5"/>
        <v>#DIV/0!</v>
      </c>
      <c r="J16" s="82"/>
      <c r="L16"/>
      <c r="M16"/>
    </row>
    <row r="17" spans="1:18" ht="15" x14ac:dyDescent="0.25">
      <c r="A17" s="33"/>
      <c r="B17" s="34"/>
      <c r="C17" s="34"/>
      <c r="D17" s="36" t="e">
        <f t="shared" si="0"/>
        <v>#DIV/0!</v>
      </c>
      <c r="E17" s="103" t="e">
        <f t="shared" si="1"/>
        <v>#DIV/0!</v>
      </c>
      <c r="F17" s="102" t="e">
        <f t="shared" si="2"/>
        <v>#DIV/0!</v>
      </c>
      <c r="G17" s="112" t="e">
        <f t="shared" si="3"/>
        <v>#DIV/0!</v>
      </c>
      <c r="H17" s="45" t="e">
        <f t="shared" si="4"/>
        <v>#DIV/0!</v>
      </c>
      <c r="I17" s="100" t="e">
        <f t="shared" si="5"/>
        <v>#DIV/0!</v>
      </c>
      <c r="J17" s="82"/>
      <c r="L17"/>
      <c r="M17"/>
    </row>
    <row r="18" spans="1:18" ht="15" x14ac:dyDescent="0.25">
      <c r="A18" s="33"/>
      <c r="B18" s="34"/>
      <c r="C18" s="34"/>
      <c r="D18" s="36" t="e">
        <f t="shared" si="0"/>
        <v>#DIV/0!</v>
      </c>
      <c r="E18" s="103" t="e">
        <f t="shared" si="1"/>
        <v>#DIV/0!</v>
      </c>
      <c r="F18" s="102" t="e">
        <f t="shared" si="2"/>
        <v>#DIV/0!</v>
      </c>
      <c r="G18" s="112" t="e">
        <f t="shared" si="3"/>
        <v>#DIV/0!</v>
      </c>
      <c r="H18" s="45" t="e">
        <f t="shared" si="4"/>
        <v>#DIV/0!</v>
      </c>
      <c r="I18" s="100" t="e">
        <f t="shared" si="5"/>
        <v>#DIV/0!</v>
      </c>
      <c r="J18" s="82"/>
      <c r="L18"/>
      <c r="M18"/>
    </row>
    <row r="19" spans="1:18" ht="15" x14ac:dyDescent="0.25">
      <c r="A19" s="33"/>
      <c r="B19" s="34"/>
      <c r="C19" s="34"/>
      <c r="D19" s="36" t="e">
        <f t="shared" si="0"/>
        <v>#DIV/0!</v>
      </c>
      <c r="E19" s="103" t="e">
        <f t="shared" si="1"/>
        <v>#DIV/0!</v>
      </c>
      <c r="F19" s="102" t="e">
        <f t="shared" si="2"/>
        <v>#DIV/0!</v>
      </c>
      <c r="G19" s="112" t="e">
        <f t="shared" si="3"/>
        <v>#DIV/0!</v>
      </c>
      <c r="H19" s="45" t="e">
        <f t="shared" si="4"/>
        <v>#DIV/0!</v>
      </c>
      <c r="I19" s="100" t="e">
        <f t="shared" si="5"/>
        <v>#DIV/0!</v>
      </c>
      <c r="J19" s="82"/>
      <c r="L19"/>
      <c r="M19"/>
    </row>
    <row r="20" spans="1:18" ht="15" x14ac:dyDescent="0.25">
      <c r="A20" s="33"/>
      <c r="B20" s="34"/>
      <c r="C20" s="34"/>
      <c r="D20" s="36" t="e">
        <f t="shared" si="0"/>
        <v>#DIV/0!</v>
      </c>
      <c r="E20" s="103" t="e">
        <f t="shared" si="1"/>
        <v>#DIV/0!</v>
      </c>
      <c r="F20" s="102" t="e">
        <f t="shared" si="2"/>
        <v>#DIV/0!</v>
      </c>
      <c r="G20" s="112" t="e">
        <f t="shared" si="3"/>
        <v>#DIV/0!</v>
      </c>
      <c r="H20" s="45" t="e">
        <f t="shared" si="4"/>
        <v>#DIV/0!</v>
      </c>
      <c r="I20" s="100" t="e">
        <f t="shared" si="5"/>
        <v>#DIV/0!</v>
      </c>
      <c r="J20" s="82"/>
      <c r="L20"/>
      <c r="M20"/>
    </row>
    <row r="21" spans="1:18" ht="15" x14ac:dyDescent="0.25">
      <c r="A21" s="33"/>
      <c r="B21" s="34"/>
      <c r="C21" s="34"/>
      <c r="D21" s="36" t="e">
        <f t="shared" si="0"/>
        <v>#DIV/0!</v>
      </c>
      <c r="E21" s="103" t="e">
        <f t="shared" si="1"/>
        <v>#DIV/0!</v>
      </c>
      <c r="F21" s="102" t="e">
        <f t="shared" si="2"/>
        <v>#DIV/0!</v>
      </c>
      <c r="G21" s="112" t="e">
        <f t="shared" si="3"/>
        <v>#DIV/0!</v>
      </c>
      <c r="H21" s="45" t="e">
        <f t="shared" si="4"/>
        <v>#DIV/0!</v>
      </c>
      <c r="I21" s="100" t="e">
        <f t="shared" si="5"/>
        <v>#DIV/0!</v>
      </c>
      <c r="J21" s="82"/>
      <c r="L21"/>
      <c r="M21"/>
    </row>
    <row r="22" spans="1:18" ht="15" x14ac:dyDescent="0.25">
      <c r="A22" s="33"/>
      <c r="B22" s="34"/>
      <c r="C22" s="34"/>
      <c r="D22" s="36" t="e">
        <f t="shared" si="0"/>
        <v>#DIV/0!</v>
      </c>
      <c r="E22" s="103" t="e">
        <f t="shared" si="1"/>
        <v>#DIV/0!</v>
      </c>
      <c r="F22" s="102" t="e">
        <f t="shared" si="2"/>
        <v>#DIV/0!</v>
      </c>
      <c r="G22" s="112" t="e">
        <f t="shared" si="3"/>
        <v>#DIV/0!</v>
      </c>
      <c r="H22" s="45" t="e">
        <f t="shared" si="4"/>
        <v>#DIV/0!</v>
      </c>
      <c r="I22" s="100" t="e">
        <f t="shared" si="5"/>
        <v>#DIV/0!</v>
      </c>
      <c r="J22" s="82"/>
      <c r="L22"/>
      <c r="M22"/>
    </row>
    <row r="23" spans="1:18" ht="15" x14ac:dyDescent="0.25">
      <c r="A23" s="33"/>
      <c r="B23" s="34"/>
      <c r="C23" s="34"/>
      <c r="D23" s="36" t="e">
        <f t="shared" si="0"/>
        <v>#DIV/0!</v>
      </c>
      <c r="E23" s="103" t="e">
        <f t="shared" si="1"/>
        <v>#DIV/0!</v>
      </c>
      <c r="F23" s="102" t="e">
        <f t="shared" si="2"/>
        <v>#DIV/0!</v>
      </c>
      <c r="G23" s="112" t="e">
        <f t="shared" si="3"/>
        <v>#DIV/0!</v>
      </c>
      <c r="H23" s="45" t="e">
        <f t="shared" si="4"/>
        <v>#DIV/0!</v>
      </c>
      <c r="I23" s="100" t="e">
        <f t="shared" si="5"/>
        <v>#DIV/0!</v>
      </c>
      <c r="J23" s="82"/>
      <c r="L23"/>
      <c r="M23"/>
    </row>
    <row r="24" spans="1:18" ht="15" x14ac:dyDescent="0.25">
      <c r="A24" s="33"/>
      <c r="B24" s="34"/>
      <c r="C24" s="34"/>
      <c r="D24" s="36" t="e">
        <f t="shared" si="0"/>
        <v>#DIV/0!</v>
      </c>
      <c r="E24" s="103" t="e">
        <f t="shared" si="1"/>
        <v>#DIV/0!</v>
      </c>
      <c r="F24" s="102" t="e">
        <f t="shared" si="2"/>
        <v>#DIV/0!</v>
      </c>
      <c r="G24" s="112" t="e">
        <f t="shared" si="3"/>
        <v>#DIV/0!</v>
      </c>
      <c r="H24" s="45" t="e">
        <f t="shared" si="4"/>
        <v>#DIV/0!</v>
      </c>
      <c r="I24" s="100" t="e">
        <f t="shared" si="5"/>
        <v>#DIV/0!</v>
      </c>
      <c r="J24" s="82"/>
      <c r="L24"/>
      <c r="M24"/>
    </row>
    <row r="25" spans="1:18" ht="15" x14ac:dyDescent="0.25">
      <c r="A25" s="33"/>
      <c r="B25" s="34"/>
      <c r="C25" s="34"/>
      <c r="D25" s="36" t="e">
        <f t="shared" si="0"/>
        <v>#DIV/0!</v>
      </c>
      <c r="E25" s="103" t="e">
        <f t="shared" si="1"/>
        <v>#DIV/0!</v>
      </c>
      <c r="F25" s="102" t="e">
        <f t="shared" si="2"/>
        <v>#DIV/0!</v>
      </c>
      <c r="G25" s="112" t="e">
        <f t="shared" si="3"/>
        <v>#DIV/0!</v>
      </c>
      <c r="H25" s="45" t="e">
        <f t="shared" si="4"/>
        <v>#DIV/0!</v>
      </c>
      <c r="I25" s="100" t="e">
        <f t="shared" si="5"/>
        <v>#DIV/0!</v>
      </c>
      <c r="J25" s="82"/>
      <c r="L25"/>
      <c r="M25"/>
    </row>
    <row r="26" spans="1:18" x14ac:dyDescent="0.25">
      <c r="A26" s="9"/>
      <c r="B26" s="1"/>
      <c r="C26" s="5"/>
      <c r="D26" s="5"/>
      <c r="E26" s="5"/>
      <c r="F26" s="6"/>
    </row>
    <row r="27" spans="1:18" x14ac:dyDescent="0.25">
      <c r="B27" s="1"/>
    </row>
    <row r="28" spans="1:18" x14ac:dyDescent="0.25">
      <c r="B28" s="89"/>
      <c r="C28" s="94"/>
      <c r="O28" s="99" t="s">
        <v>56</v>
      </c>
      <c r="P28" s="17" t="s">
        <v>7</v>
      </c>
      <c r="Q28" s="2" t="e">
        <f>AVERAGE(D3:D25)</f>
        <v>#DIV/0!</v>
      </c>
    </row>
    <row r="29" spans="1:18" x14ac:dyDescent="0.25">
      <c r="B29" s="90"/>
      <c r="C29" s="89"/>
      <c r="O29" s="15" t="s">
        <v>24</v>
      </c>
      <c r="P29" s="16" t="s">
        <v>15</v>
      </c>
      <c r="Q29" s="2" t="e">
        <f>_xlfn.STDEV.P(D3:D25)</f>
        <v>#DIV/0!</v>
      </c>
    </row>
    <row r="30" spans="1:18" x14ac:dyDescent="0.25">
      <c r="A30" s="88"/>
      <c r="O30" s="98" t="s">
        <v>21</v>
      </c>
      <c r="P30" s="97" t="s">
        <v>16</v>
      </c>
      <c r="Q30" s="2" t="e">
        <f>Q28+2*Q29</f>
        <v>#DIV/0!</v>
      </c>
      <c r="R30" s="27" t="s">
        <v>26</v>
      </c>
    </row>
    <row r="31" spans="1:18" x14ac:dyDescent="0.25">
      <c r="B31" s="89"/>
      <c r="O31" s="96" t="s">
        <v>22</v>
      </c>
      <c r="P31" s="95" t="s">
        <v>17</v>
      </c>
      <c r="Q31" s="2" t="e">
        <f>Q28-2*Q29</f>
        <v>#DIV/0!</v>
      </c>
      <c r="R31" s="28" t="s">
        <v>27</v>
      </c>
    </row>
    <row r="32" spans="1:18" x14ac:dyDescent="0.25">
      <c r="O32" s="92" t="s">
        <v>9</v>
      </c>
      <c r="P32" s="91" t="s">
        <v>18</v>
      </c>
      <c r="Q32" s="2" t="e">
        <f>Q28+3*Q29</f>
        <v>#DIV/0!</v>
      </c>
      <c r="R32" s="28" t="s">
        <v>28</v>
      </c>
    </row>
    <row r="33" spans="1:18" x14ac:dyDescent="0.25">
      <c r="O33" s="79" t="s">
        <v>23</v>
      </c>
      <c r="P33" s="78" t="s">
        <v>19</v>
      </c>
      <c r="Q33" s="2" t="e">
        <f>Q28-3*Q29</f>
        <v>#DIV/0!</v>
      </c>
      <c r="R33" s="28" t="s">
        <v>29</v>
      </c>
    </row>
    <row r="34" spans="1:18" ht="46.5" customHeight="1" x14ac:dyDescent="0.25">
      <c r="A34" s="88"/>
      <c r="B34" s="142"/>
      <c r="C34" s="143"/>
      <c r="D34" s="143"/>
      <c r="E34" s="143"/>
      <c r="F34" s="143"/>
      <c r="G34" s="143"/>
      <c r="H34" s="143"/>
      <c r="I34" s="143"/>
    </row>
    <row r="37" spans="1:18" x14ac:dyDescent="0.25">
      <c r="B37" s="88"/>
    </row>
    <row r="40" spans="1:18" x14ac:dyDescent="0.25">
      <c r="B40" s="88"/>
    </row>
  </sheetData>
  <mergeCells count="1">
    <mergeCell ref="B34:I3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B2" sqref="B2"/>
    </sheetView>
  </sheetViews>
  <sheetFormatPr defaultRowHeight="13.2" x14ac:dyDescent="0.25"/>
  <cols>
    <col min="1" max="2" width="14.77734375" customWidth="1"/>
    <col min="3" max="3" width="10.77734375" style="4" customWidth="1"/>
    <col min="4" max="4" width="15.21875" style="4" customWidth="1"/>
    <col min="5" max="5" width="16.5546875" style="4" customWidth="1"/>
    <col min="6" max="8" width="11.77734375" customWidth="1"/>
    <col min="9" max="9" width="10.5546875" customWidth="1"/>
    <col min="10" max="10" width="86.88671875" customWidth="1"/>
    <col min="12" max="12" width="9.21875" style="4" customWidth="1"/>
    <col min="13" max="13" width="17.77734375" style="4" customWidth="1"/>
    <col min="14" max="14" width="19.21875" customWidth="1"/>
    <col min="15" max="15" width="18.44140625" customWidth="1"/>
    <col min="17" max="17" width="9.5546875" bestFit="1" customWidth="1"/>
  </cols>
  <sheetData>
    <row r="1" spans="1:13" ht="30" x14ac:dyDescent="0.5">
      <c r="B1" s="111" t="s">
        <v>89</v>
      </c>
    </row>
    <row r="2" spans="1:13" ht="31.2" x14ac:dyDescent="0.3">
      <c r="A2" s="30" t="s">
        <v>3</v>
      </c>
      <c r="B2" s="87" t="s">
        <v>95</v>
      </c>
      <c r="C2" s="43" t="s">
        <v>5</v>
      </c>
      <c r="D2" s="110" t="s">
        <v>59</v>
      </c>
      <c r="E2" s="109" t="s">
        <v>58</v>
      </c>
      <c r="F2" s="44" t="s">
        <v>16</v>
      </c>
      <c r="G2" s="113" t="s">
        <v>17</v>
      </c>
      <c r="H2" s="107" t="s">
        <v>18</v>
      </c>
      <c r="I2" s="106" t="s">
        <v>19</v>
      </c>
      <c r="J2" s="114" t="s">
        <v>62</v>
      </c>
      <c r="L2"/>
      <c r="M2"/>
    </row>
    <row r="3" spans="1:13" ht="15" x14ac:dyDescent="0.25">
      <c r="A3" s="33"/>
      <c r="B3" s="34"/>
      <c r="C3" s="34"/>
      <c r="D3" s="36" t="e">
        <f t="shared" ref="D3:D25" si="0">100*B3/C3</f>
        <v>#DIV/0!</v>
      </c>
      <c r="E3" s="103" t="e">
        <f t="shared" ref="E3:E25" si="1">$Q$28</f>
        <v>#DIV/0!</v>
      </c>
      <c r="F3" s="102" t="e">
        <f t="shared" ref="F3:F25" si="2">$Q$30</f>
        <v>#DIV/0!</v>
      </c>
      <c r="G3" s="112" t="e">
        <f t="shared" ref="G3:G25" si="3">$Q$31</f>
        <v>#DIV/0!</v>
      </c>
      <c r="H3" s="45" t="e">
        <f t="shared" ref="H3:H25" si="4">$Q$32</f>
        <v>#DIV/0!</v>
      </c>
      <c r="I3" s="100" t="e">
        <f t="shared" ref="I3:I25" si="5">$Q$33</f>
        <v>#DIV/0!</v>
      </c>
      <c r="J3" s="82"/>
      <c r="L3"/>
      <c r="M3" s="104"/>
    </row>
    <row r="4" spans="1:13" ht="15" x14ac:dyDescent="0.25">
      <c r="A4" s="33"/>
      <c r="B4" s="34"/>
      <c r="C4" s="34"/>
      <c r="D4" s="36" t="e">
        <f t="shared" si="0"/>
        <v>#DIV/0!</v>
      </c>
      <c r="E4" s="103" t="e">
        <f t="shared" si="1"/>
        <v>#DIV/0!</v>
      </c>
      <c r="F4" s="102" t="e">
        <f t="shared" si="2"/>
        <v>#DIV/0!</v>
      </c>
      <c r="G4" s="112" t="e">
        <f t="shared" si="3"/>
        <v>#DIV/0!</v>
      </c>
      <c r="H4" s="45" t="e">
        <f t="shared" si="4"/>
        <v>#DIV/0!</v>
      </c>
      <c r="I4" s="100" t="e">
        <f t="shared" si="5"/>
        <v>#DIV/0!</v>
      </c>
      <c r="J4" s="82"/>
      <c r="L4"/>
      <c r="M4"/>
    </row>
    <row r="5" spans="1:13" ht="15" x14ac:dyDescent="0.25">
      <c r="A5" s="33"/>
      <c r="B5" s="34"/>
      <c r="C5" s="34"/>
      <c r="D5" s="36" t="e">
        <f t="shared" si="0"/>
        <v>#DIV/0!</v>
      </c>
      <c r="E5" s="103" t="e">
        <f t="shared" si="1"/>
        <v>#DIV/0!</v>
      </c>
      <c r="F5" s="102" t="e">
        <f t="shared" si="2"/>
        <v>#DIV/0!</v>
      </c>
      <c r="G5" s="112" t="e">
        <f t="shared" si="3"/>
        <v>#DIV/0!</v>
      </c>
      <c r="H5" s="45" t="e">
        <f t="shared" si="4"/>
        <v>#DIV/0!</v>
      </c>
      <c r="I5" s="100" t="e">
        <f t="shared" si="5"/>
        <v>#DIV/0!</v>
      </c>
      <c r="J5" s="82"/>
      <c r="L5"/>
      <c r="M5"/>
    </row>
    <row r="6" spans="1:13" ht="15" x14ac:dyDescent="0.25">
      <c r="A6" s="33"/>
      <c r="B6" s="34"/>
      <c r="C6" s="34"/>
      <c r="D6" s="36" t="e">
        <f t="shared" si="0"/>
        <v>#DIV/0!</v>
      </c>
      <c r="E6" s="103" t="e">
        <f t="shared" si="1"/>
        <v>#DIV/0!</v>
      </c>
      <c r="F6" s="102" t="e">
        <f t="shared" si="2"/>
        <v>#DIV/0!</v>
      </c>
      <c r="G6" s="112" t="e">
        <f t="shared" si="3"/>
        <v>#DIV/0!</v>
      </c>
      <c r="H6" s="45" t="e">
        <f t="shared" si="4"/>
        <v>#DIV/0!</v>
      </c>
      <c r="I6" s="100" t="e">
        <f t="shared" si="5"/>
        <v>#DIV/0!</v>
      </c>
      <c r="J6" s="82"/>
      <c r="L6"/>
      <c r="M6"/>
    </row>
    <row r="7" spans="1:13" ht="15" x14ac:dyDescent="0.25">
      <c r="A7" s="33"/>
      <c r="B7" s="34"/>
      <c r="C7" s="34"/>
      <c r="D7" s="36" t="e">
        <f t="shared" si="0"/>
        <v>#DIV/0!</v>
      </c>
      <c r="E7" s="103" t="e">
        <f t="shared" si="1"/>
        <v>#DIV/0!</v>
      </c>
      <c r="F7" s="102" t="e">
        <f t="shared" si="2"/>
        <v>#DIV/0!</v>
      </c>
      <c r="G7" s="112" t="e">
        <f t="shared" si="3"/>
        <v>#DIV/0!</v>
      </c>
      <c r="H7" s="45" t="e">
        <f t="shared" si="4"/>
        <v>#DIV/0!</v>
      </c>
      <c r="I7" s="100" t="e">
        <f t="shared" si="5"/>
        <v>#DIV/0!</v>
      </c>
      <c r="J7" s="82"/>
      <c r="L7"/>
      <c r="M7"/>
    </row>
    <row r="8" spans="1:13" ht="15" x14ac:dyDescent="0.25">
      <c r="A8" s="33"/>
      <c r="B8" s="34"/>
      <c r="C8" s="34"/>
      <c r="D8" s="36" t="e">
        <f t="shared" si="0"/>
        <v>#DIV/0!</v>
      </c>
      <c r="E8" s="103" t="e">
        <f t="shared" si="1"/>
        <v>#DIV/0!</v>
      </c>
      <c r="F8" s="102" t="e">
        <f t="shared" si="2"/>
        <v>#DIV/0!</v>
      </c>
      <c r="G8" s="112" t="e">
        <f t="shared" si="3"/>
        <v>#DIV/0!</v>
      </c>
      <c r="H8" s="45" t="e">
        <f t="shared" si="4"/>
        <v>#DIV/0!</v>
      </c>
      <c r="I8" s="100" t="e">
        <f t="shared" si="5"/>
        <v>#DIV/0!</v>
      </c>
      <c r="J8" s="82"/>
      <c r="L8"/>
      <c r="M8"/>
    </row>
    <row r="9" spans="1:13" ht="15" x14ac:dyDescent="0.25">
      <c r="A9" s="33"/>
      <c r="B9" s="34"/>
      <c r="C9" s="34"/>
      <c r="D9" s="36" t="e">
        <f t="shared" si="0"/>
        <v>#DIV/0!</v>
      </c>
      <c r="E9" s="103" t="e">
        <f t="shared" si="1"/>
        <v>#DIV/0!</v>
      </c>
      <c r="F9" s="102" t="e">
        <f t="shared" si="2"/>
        <v>#DIV/0!</v>
      </c>
      <c r="G9" s="112" t="e">
        <f t="shared" si="3"/>
        <v>#DIV/0!</v>
      </c>
      <c r="H9" s="45" t="e">
        <f t="shared" si="4"/>
        <v>#DIV/0!</v>
      </c>
      <c r="I9" s="100" t="e">
        <f t="shared" si="5"/>
        <v>#DIV/0!</v>
      </c>
      <c r="J9" s="82"/>
      <c r="L9"/>
      <c r="M9"/>
    </row>
    <row r="10" spans="1:13" ht="15" x14ac:dyDescent="0.25">
      <c r="A10" s="33"/>
      <c r="B10" s="34"/>
      <c r="C10" s="34"/>
      <c r="D10" s="36" t="e">
        <f t="shared" si="0"/>
        <v>#DIV/0!</v>
      </c>
      <c r="E10" s="103" t="e">
        <f t="shared" si="1"/>
        <v>#DIV/0!</v>
      </c>
      <c r="F10" s="102" t="e">
        <f t="shared" si="2"/>
        <v>#DIV/0!</v>
      </c>
      <c r="G10" s="112" t="e">
        <f t="shared" si="3"/>
        <v>#DIV/0!</v>
      </c>
      <c r="H10" s="45" t="e">
        <f t="shared" si="4"/>
        <v>#DIV/0!</v>
      </c>
      <c r="I10" s="100" t="e">
        <f t="shared" si="5"/>
        <v>#DIV/0!</v>
      </c>
      <c r="J10" s="82"/>
      <c r="L10"/>
      <c r="M10"/>
    </row>
    <row r="11" spans="1:13" ht="15" x14ac:dyDescent="0.25">
      <c r="A11" s="33"/>
      <c r="B11" s="34"/>
      <c r="C11" s="34"/>
      <c r="D11" s="36" t="e">
        <f t="shared" si="0"/>
        <v>#DIV/0!</v>
      </c>
      <c r="E11" s="103" t="e">
        <f t="shared" si="1"/>
        <v>#DIV/0!</v>
      </c>
      <c r="F11" s="102" t="e">
        <f t="shared" si="2"/>
        <v>#DIV/0!</v>
      </c>
      <c r="G11" s="112" t="e">
        <f t="shared" si="3"/>
        <v>#DIV/0!</v>
      </c>
      <c r="H11" s="45" t="e">
        <f t="shared" si="4"/>
        <v>#DIV/0!</v>
      </c>
      <c r="I11" s="100" t="e">
        <f t="shared" si="5"/>
        <v>#DIV/0!</v>
      </c>
      <c r="J11" s="82"/>
      <c r="L11"/>
      <c r="M11"/>
    </row>
    <row r="12" spans="1:13" ht="15" x14ac:dyDescent="0.25">
      <c r="A12" s="33"/>
      <c r="B12" s="34"/>
      <c r="C12" s="34"/>
      <c r="D12" s="36" t="e">
        <f t="shared" si="0"/>
        <v>#DIV/0!</v>
      </c>
      <c r="E12" s="103" t="e">
        <f t="shared" si="1"/>
        <v>#DIV/0!</v>
      </c>
      <c r="F12" s="102" t="e">
        <f t="shared" si="2"/>
        <v>#DIV/0!</v>
      </c>
      <c r="G12" s="112" t="e">
        <f t="shared" si="3"/>
        <v>#DIV/0!</v>
      </c>
      <c r="H12" s="45" t="e">
        <f t="shared" si="4"/>
        <v>#DIV/0!</v>
      </c>
      <c r="I12" s="100" t="e">
        <f t="shared" si="5"/>
        <v>#DIV/0!</v>
      </c>
      <c r="J12" s="82"/>
      <c r="L12"/>
      <c r="M12"/>
    </row>
    <row r="13" spans="1:13" ht="15" x14ac:dyDescent="0.25">
      <c r="A13" s="33"/>
      <c r="B13" s="34"/>
      <c r="C13" s="34"/>
      <c r="D13" s="36" t="e">
        <f t="shared" si="0"/>
        <v>#DIV/0!</v>
      </c>
      <c r="E13" s="103" t="e">
        <f t="shared" si="1"/>
        <v>#DIV/0!</v>
      </c>
      <c r="F13" s="102" t="e">
        <f t="shared" si="2"/>
        <v>#DIV/0!</v>
      </c>
      <c r="G13" s="112" t="e">
        <f t="shared" si="3"/>
        <v>#DIV/0!</v>
      </c>
      <c r="H13" s="45" t="e">
        <f t="shared" si="4"/>
        <v>#DIV/0!</v>
      </c>
      <c r="I13" s="100" t="e">
        <f t="shared" si="5"/>
        <v>#DIV/0!</v>
      </c>
      <c r="J13" s="82"/>
      <c r="L13"/>
      <c r="M13"/>
    </row>
    <row r="14" spans="1:13" ht="15" x14ac:dyDescent="0.25">
      <c r="A14" s="33"/>
      <c r="B14" s="34"/>
      <c r="C14" s="34"/>
      <c r="D14" s="36" t="e">
        <f t="shared" si="0"/>
        <v>#DIV/0!</v>
      </c>
      <c r="E14" s="103" t="e">
        <f t="shared" si="1"/>
        <v>#DIV/0!</v>
      </c>
      <c r="F14" s="102" t="e">
        <f t="shared" si="2"/>
        <v>#DIV/0!</v>
      </c>
      <c r="G14" s="112" t="e">
        <f t="shared" si="3"/>
        <v>#DIV/0!</v>
      </c>
      <c r="H14" s="45" t="e">
        <f t="shared" si="4"/>
        <v>#DIV/0!</v>
      </c>
      <c r="I14" s="100" t="e">
        <f t="shared" si="5"/>
        <v>#DIV/0!</v>
      </c>
      <c r="J14" s="82"/>
      <c r="L14"/>
      <c r="M14"/>
    </row>
    <row r="15" spans="1:13" ht="15" x14ac:dyDescent="0.25">
      <c r="A15" s="33"/>
      <c r="B15" s="34"/>
      <c r="C15" s="34"/>
      <c r="D15" s="36" t="e">
        <f t="shared" si="0"/>
        <v>#DIV/0!</v>
      </c>
      <c r="E15" s="103" t="e">
        <f t="shared" si="1"/>
        <v>#DIV/0!</v>
      </c>
      <c r="F15" s="102" t="e">
        <f t="shared" si="2"/>
        <v>#DIV/0!</v>
      </c>
      <c r="G15" s="112" t="e">
        <f t="shared" si="3"/>
        <v>#DIV/0!</v>
      </c>
      <c r="H15" s="45" t="e">
        <f t="shared" si="4"/>
        <v>#DIV/0!</v>
      </c>
      <c r="I15" s="100" t="e">
        <f t="shared" si="5"/>
        <v>#DIV/0!</v>
      </c>
      <c r="J15" s="82"/>
      <c r="L15"/>
      <c r="M15"/>
    </row>
    <row r="16" spans="1:13" ht="15" x14ac:dyDescent="0.25">
      <c r="A16" s="33"/>
      <c r="B16" s="34"/>
      <c r="C16" s="34"/>
      <c r="D16" s="36" t="e">
        <f t="shared" si="0"/>
        <v>#DIV/0!</v>
      </c>
      <c r="E16" s="103" t="e">
        <f t="shared" si="1"/>
        <v>#DIV/0!</v>
      </c>
      <c r="F16" s="102" t="e">
        <f t="shared" si="2"/>
        <v>#DIV/0!</v>
      </c>
      <c r="G16" s="112" t="e">
        <f t="shared" si="3"/>
        <v>#DIV/0!</v>
      </c>
      <c r="H16" s="45" t="e">
        <f t="shared" si="4"/>
        <v>#DIV/0!</v>
      </c>
      <c r="I16" s="100" t="e">
        <f t="shared" si="5"/>
        <v>#DIV/0!</v>
      </c>
      <c r="J16" s="82"/>
      <c r="L16"/>
      <c r="M16"/>
    </row>
    <row r="17" spans="1:18" ht="15" x14ac:dyDescent="0.25">
      <c r="A17" s="33"/>
      <c r="B17" s="34"/>
      <c r="C17" s="34"/>
      <c r="D17" s="36" t="e">
        <f t="shared" si="0"/>
        <v>#DIV/0!</v>
      </c>
      <c r="E17" s="103" t="e">
        <f t="shared" si="1"/>
        <v>#DIV/0!</v>
      </c>
      <c r="F17" s="102" t="e">
        <f t="shared" si="2"/>
        <v>#DIV/0!</v>
      </c>
      <c r="G17" s="112" t="e">
        <f t="shared" si="3"/>
        <v>#DIV/0!</v>
      </c>
      <c r="H17" s="45" t="e">
        <f t="shared" si="4"/>
        <v>#DIV/0!</v>
      </c>
      <c r="I17" s="100" t="e">
        <f t="shared" si="5"/>
        <v>#DIV/0!</v>
      </c>
      <c r="J17" s="82"/>
      <c r="L17"/>
      <c r="M17"/>
    </row>
    <row r="18" spans="1:18" ht="15" x14ac:dyDescent="0.25">
      <c r="A18" s="33"/>
      <c r="B18" s="34"/>
      <c r="C18" s="34"/>
      <c r="D18" s="36" t="e">
        <f t="shared" si="0"/>
        <v>#DIV/0!</v>
      </c>
      <c r="E18" s="103" t="e">
        <f t="shared" si="1"/>
        <v>#DIV/0!</v>
      </c>
      <c r="F18" s="102" t="e">
        <f t="shared" si="2"/>
        <v>#DIV/0!</v>
      </c>
      <c r="G18" s="112" t="e">
        <f t="shared" si="3"/>
        <v>#DIV/0!</v>
      </c>
      <c r="H18" s="45" t="e">
        <f t="shared" si="4"/>
        <v>#DIV/0!</v>
      </c>
      <c r="I18" s="100" t="e">
        <f t="shared" si="5"/>
        <v>#DIV/0!</v>
      </c>
      <c r="J18" s="82"/>
      <c r="L18"/>
      <c r="M18"/>
    </row>
    <row r="19" spans="1:18" ht="15" x14ac:dyDescent="0.25">
      <c r="A19" s="33"/>
      <c r="B19" s="34"/>
      <c r="C19" s="34"/>
      <c r="D19" s="36" t="e">
        <f t="shared" si="0"/>
        <v>#DIV/0!</v>
      </c>
      <c r="E19" s="103" t="e">
        <f t="shared" si="1"/>
        <v>#DIV/0!</v>
      </c>
      <c r="F19" s="102" t="e">
        <f t="shared" si="2"/>
        <v>#DIV/0!</v>
      </c>
      <c r="G19" s="112" t="e">
        <f t="shared" si="3"/>
        <v>#DIV/0!</v>
      </c>
      <c r="H19" s="45" t="e">
        <f t="shared" si="4"/>
        <v>#DIV/0!</v>
      </c>
      <c r="I19" s="100" t="e">
        <f t="shared" si="5"/>
        <v>#DIV/0!</v>
      </c>
      <c r="J19" s="82"/>
      <c r="L19"/>
      <c r="M19"/>
    </row>
    <row r="20" spans="1:18" ht="15" x14ac:dyDescent="0.25">
      <c r="A20" s="33"/>
      <c r="B20" s="34"/>
      <c r="C20" s="34"/>
      <c r="D20" s="36" t="e">
        <f t="shared" si="0"/>
        <v>#DIV/0!</v>
      </c>
      <c r="E20" s="103" t="e">
        <f t="shared" si="1"/>
        <v>#DIV/0!</v>
      </c>
      <c r="F20" s="102" t="e">
        <f t="shared" si="2"/>
        <v>#DIV/0!</v>
      </c>
      <c r="G20" s="112" t="e">
        <f t="shared" si="3"/>
        <v>#DIV/0!</v>
      </c>
      <c r="H20" s="45" t="e">
        <f t="shared" si="4"/>
        <v>#DIV/0!</v>
      </c>
      <c r="I20" s="100" t="e">
        <f t="shared" si="5"/>
        <v>#DIV/0!</v>
      </c>
      <c r="J20" s="82"/>
      <c r="L20"/>
      <c r="M20"/>
    </row>
    <row r="21" spans="1:18" ht="15" x14ac:dyDescent="0.25">
      <c r="A21" s="33"/>
      <c r="B21" s="34"/>
      <c r="C21" s="34"/>
      <c r="D21" s="36" t="e">
        <f t="shared" si="0"/>
        <v>#DIV/0!</v>
      </c>
      <c r="E21" s="103" t="e">
        <f t="shared" si="1"/>
        <v>#DIV/0!</v>
      </c>
      <c r="F21" s="102" t="e">
        <f t="shared" si="2"/>
        <v>#DIV/0!</v>
      </c>
      <c r="G21" s="112" t="e">
        <f t="shared" si="3"/>
        <v>#DIV/0!</v>
      </c>
      <c r="H21" s="45" t="e">
        <f t="shared" si="4"/>
        <v>#DIV/0!</v>
      </c>
      <c r="I21" s="100" t="e">
        <f t="shared" si="5"/>
        <v>#DIV/0!</v>
      </c>
      <c r="J21" s="82"/>
      <c r="L21"/>
      <c r="M21"/>
    </row>
    <row r="22" spans="1:18" ht="15" x14ac:dyDescent="0.25">
      <c r="A22" s="33"/>
      <c r="B22" s="34"/>
      <c r="C22" s="34"/>
      <c r="D22" s="36" t="e">
        <f t="shared" si="0"/>
        <v>#DIV/0!</v>
      </c>
      <c r="E22" s="103" t="e">
        <f t="shared" si="1"/>
        <v>#DIV/0!</v>
      </c>
      <c r="F22" s="102" t="e">
        <f t="shared" si="2"/>
        <v>#DIV/0!</v>
      </c>
      <c r="G22" s="112" t="e">
        <f t="shared" si="3"/>
        <v>#DIV/0!</v>
      </c>
      <c r="H22" s="45" t="e">
        <f t="shared" si="4"/>
        <v>#DIV/0!</v>
      </c>
      <c r="I22" s="100" t="e">
        <f t="shared" si="5"/>
        <v>#DIV/0!</v>
      </c>
      <c r="J22" s="82"/>
      <c r="L22"/>
      <c r="M22"/>
    </row>
    <row r="23" spans="1:18" ht="15" x14ac:dyDescent="0.25">
      <c r="A23" s="33"/>
      <c r="B23" s="34"/>
      <c r="C23" s="34"/>
      <c r="D23" s="36" t="e">
        <f t="shared" si="0"/>
        <v>#DIV/0!</v>
      </c>
      <c r="E23" s="103" t="e">
        <f t="shared" si="1"/>
        <v>#DIV/0!</v>
      </c>
      <c r="F23" s="102" t="e">
        <f t="shared" si="2"/>
        <v>#DIV/0!</v>
      </c>
      <c r="G23" s="112" t="e">
        <f t="shared" si="3"/>
        <v>#DIV/0!</v>
      </c>
      <c r="H23" s="45" t="e">
        <f t="shared" si="4"/>
        <v>#DIV/0!</v>
      </c>
      <c r="I23" s="100" t="e">
        <f t="shared" si="5"/>
        <v>#DIV/0!</v>
      </c>
      <c r="J23" s="82"/>
      <c r="L23"/>
      <c r="M23"/>
    </row>
    <row r="24" spans="1:18" ht="15" x14ac:dyDescent="0.25">
      <c r="A24" s="33"/>
      <c r="B24" s="34"/>
      <c r="C24" s="34"/>
      <c r="D24" s="36" t="e">
        <f t="shared" si="0"/>
        <v>#DIV/0!</v>
      </c>
      <c r="E24" s="103" t="e">
        <f t="shared" si="1"/>
        <v>#DIV/0!</v>
      </c>
      <c r="F24" s="102" t="e">
        <f t="shared" si="2"/>
        <v>#DIV/0!</v>
      </c>
      <c r="G24" s="112" t="e">
        <f t="shared" si="3"/>
        <v>#DIV/0!</v>
      </c>
      <c r="H24" s="45" t="e">
        <f t="shared" si="4"/>
        <v>#DIV/0!</v>
      </c>
      <c r="I24" s="100" t="e">
        <f t="shared" si="5"/>
        <v>#DIV/0!</v>
      </c>
      <c r="J24" s="82"/>
      <c r="L24"/>
      <c r="M24"/>
    </row>
    <row r="25" spans="1:18" ht="15" x14ac:dyDescent="0.25">
      <c r="A25" s="33"/>
      <c r="B25" s="34"/>
      <c r="C25" s="34"/>
      <c r="D25" s="36" t="e">
        <f t="shared" si="0"/>
        <v>#DIV/0!</v>
      </c>
      <c r="E25" s="103" t="e">
        <f t="shared" si="1"/>
        <v>#DIV/0!</v>
      </c>
      <c r="F25" s="102" t="e">
        <f t="shared" si="2"/>
        <v>#DIV/0!</v>
      </c>
      <c r="G25" s="112" t="e">
        <f t="shared" si="3"/>
        <v>#DIV/0!</v>
      </c>
      <c r="H25" s="45" t="e">
        <f t="shared" si="4"/>
        <v>#DIV/0!</v>
      </c>
      <c r="I25" s="100" t="e">
        <f t="shared" si="5"/>
        <v>#DIV/0!</v>
      </c>
      <c r="J25" s="82"/>
      <c r="L25"/>
      <c r="M25"/>
    </row>
    <row r="26" spans="1:18" x14ac:dyDescent="0.25">
      <c r="A26" s="9"/>
      <c r="B26" s="1"/>
      <c r="C26" s="5"/>
      <c r="D26" s="5"/>
      <c r="E26" s="5"/>
      <c r="F26" s="6"/>
    </row>
    <row r="27" spans="1:18" x14ac:dyDescent="0.25">
      <c r="B27" s="1"/>
    </row>
    <row r="28" spans="1:18" x14ac:dyDescent="0.25">
      <c r="B28" s="89"/>
      <c r="C28" s="94"/>
      <c r="O28" s="99" t="s">
        <v>56</v>
      </c>
      <c r="P28" s="17" t="s">
        <v>7</v>
      </c>
      <c r="Q28" s="2" t="e">
        <f>AVERAGE(D3:D25)</f>
        <v>#DIV/0!</v>
      </c>
    </row>
    <row r="29" spans="1:18" x14ac:dyDescent="0.25">
      <c r="B29" s="90"/>
      <c r="C29" s="89"/>
      <c r="O29" s="15" t="s">
        <v>24</v>
      </c>
      <c r="P29" s="16" t="s">
        <v>15</v>
      </c>
      <c r="Q29" s="2" t="e">
        <f>_xlfn.STDEV.P(D3:D25)</f>
        <v>#DIV/0!</v>
      </c>
    </row>
    <row r="30" spans="1:18" x14ac:dyDescent="0.25">
      <c r="A30" s="88"/>
      <c r="O30" s="98" t="s">
        <v>21</v>
      </c>
      <c r="P30" s="97" t="s">
        <v>16</v>
      </c>
      <c r="Q30" s="2" t="e">
        <f>Q28+2*Q29</f>
        <v>#DIV/0!</v>
      </c>
      <c r="R30" s="27" t="s">
        <v>26</v>
      </c>
    </row>
    <row r="31" spans="1:18" x14ac:dyDescent="0.25">
      <c r="B31" s="89"/>
      <c r="O31" s="96" t="s">
        <v>22</v>
      </c>
      <c r="P31" s="95" t="s">
        <v>17</v>
      </c>
      <c r="Q31" s="2" t="e">
        <f>Q28-2*Q29</f>
        <v>#DIV/0!</v>
      </c>
      <c r="R31" s="28" t="s">
        <v>27</v>
      </c>
    </row>
    <row r="32" spans="1:18" x14ac:dyDescent="0.25">
      <c r="O32" s="92" t="s">
        <v>9</v>
      </c>
      <c r="P32" s="91" t="s">
        <v>18</v>
      </c>
      <c r="Q32" s="2" t="e">
        <f>Q28+3*Q29</f>
        <v>#DIV/0!</v>
      </c>
      <c r="R32" s="28" t="s">
        <v>28</v>
      </c>
    </row>
    <row r="33" spans="1:18" x14ac:dyDescent="0.25">
      <c r="O33" s="79" t="s">
        <v>23</v>
      </c>
      <c r="P33" s="78" t="s">
        <v>19</v>
      </c>
      <c r="Q33" s="2" t="e">
        <f>Q28-3*Q29</f>
        <v>#DIV/0!</v>
      </c>
      <c r="R33" s="28" t="s">
        <v>29</v>
      </c>
    </row>
    <row r="34" spans="1:18" ht="46.5" customHeight="1" x14ac:dyDescent="0.25">
      <c r="A34" s="88"/>
      <c r="B34" s="142"/>
      <c r="C34" s="143"/>
      <c r="D34" s="143"/>
      <c r="E34" s="143"/>
      <c r="F34" s="143"/>
      <c r="G34" s="143"/>
      <c r="H34" s="143"/>
      <c r="I34" s="143"/>
    </row>
    <row r="37" spans="1:18" x14ac:dyDescent="0.25">
      <c r="B37" s="88"/>
    </row>
    <row r="40" spans="1:18" x14ac:dyDescent="0.25">
      <c r="B40" s="88"/>
    </row>
  </sheetData>
  <mergeCells count="1">
    <mergeCell ref="B34:I3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B3" sqref="B3"/>
    </sheetView>
  </sheetViews>
  <sheetFormatPr defaultRowHeight="13.2" x14ac:dyDescent="0.25"/>
  <cols>
    <col min="1" max="2" width="14.77734375" customWidth="1"/>
    <col min="3" max="3" width="10.77734375" style="4" customWidth="1"/>
    <col min="4" max="4" width="15.21875" style="4" customWidth="1"/>
    <col min="5" max="5" width="16.5546875" style="4" customWidth="1"/>
    <col min="6" max="8" width="11.77734375" customWidth="1"/>
    <col min="9" max="9" width="10.5546875" customWidth="1"/>
    <col min="10" max="10" width="65.33203125" customWidth="1"/>
    <col min="12" max="12" width="9.21875" style="4" customWidth="1"/>
    <col min="13" max="13" width="17.77734375" style="4" customWidth="1"/>
    <col min="14" max="14" width="19.21875" customWidth="1"/>
    <col min="15" max="15" width="18.44140625" customWidth="1"/>
    <col min="17" max="17" width="9.5546875" bestFit="1" customWidth="1"/>
  </cols>
  <sheetData>
    <row r="1" spans="1:13" ht="30" x14ac:dyDescent="0.5">
      <c r="B1" s="111" t="s">
        <v>90</v>
      </c>
    </row>
    <row r="2" spans="1:13" ht="31.2" x14ac:dyDescent="0.3">
      <c r="A2" s="30" t="s">
        <v>3</v>
      </c>
      <c r="B2" s="87" t="s">
        <v>94</v>
      </c>
      <c r="C2" s="43" t="s">
        <v>5</v>
      </c>
      <c r="D2" s="110" t="s">
        <v>59</v>
      </c>
      <c r="E2" s="109" t="s">
        <v>58</v>
      </c>
      <c r="F2" s="44" t="s">
        <v>16</v>
      </c>
      <c r="G2" s="113" t="s">
        <v>17</v>
      </c>
      <c r="H2" s="107" t="s">
        <v>18</v>
      </c>
      <c r="I2" s="106" t="s">
        <v>19</v>
      </c>
      <c r="J2" s="114" t="s">
        <v>62</v>
      </c>
      <c r="L2"/>
      <c r="M2"/>
    </row>
    <row r="3" spans="1:13" ht="15" x14ac:dyDescent="0.25">
      <c r="A3" s="33"/>
      <c r="B3" s="115"/>
      <c r="C3" s="34"/>
      <c r="D3" s="36" t="e">
        <f t="shared" ref="D3:D25" si="0">100*B3/C3</f>
        <v>#DIV/0!</v>
      </c>
      <c r="E3" s="103" t="e">
        <f t="shared" ref="E3:E25" si="1">$Q$28</f>
        <v>#DIV/0!</v>
      </c>
      <c r="F3" s="102" t="e">
        <f t="shared" ref="F3:F25" si="2">$Q$30</f>
        <v>#DIV/0!</v>
      </c>
      <c r="G3" s="112" t="e">
        <f t="shared" ref="G3:G25" si="3">$Q$31</f>
        <v>#DIV/0!</v>
      </c>
      <c r="H3" s="45" t="e">
        <f t="shared" ref="H3:H25" si="4">$Q$32</f>
        <v>#DIV/0!</v>
      </c>
      <c r="I3" s="100" t="e">
        <f t="shared" ref="I3:I25" si="5">$Q$33</f>
        <v>#DIV/0!</v>
      </c>
      <c r="J3" s="82"/>
      <c r="L3"/>
      <c r="M3" s="104"/>
    </row>
    <row r="4" spans="1:13" ht="15" x14ac:dyDescent="0.25">
      <c r="A4" s="33"/>
      <c r="B4" s="115"/>
      <c r="C4" s="34"/>
      <c r="D4" s="36" t="e">
        <f t="shared" si="0"/>
        <v>#DIV/0!</v>
      </c>
      <c r="E4" s="103" t="e">
        <f t="shared" si="1"/>
        <v>#DIV/0!</v>
      </c>
      <c r="F4" s="102" t="e">
        <f t="shared" si="2"/>
        <v>#DIV/0!</v>
      </c>
      <c r="G4" s="112" t="e">
        <f t="shared" si="3"/>
        <v>#DIV/0!</v>
      </c>
      <c r="H4" s="45" t="e">
        <f t="shared" si="4"/>
        <v>#DIV/0!</v>
      </c>
      <c r="I4" s="100" t="e">
        <f t="shared" si="5"/>
        <v>#DIV/0!</v>
      </c>
      <c r="J4" s="82"/>
      <c r="L4"/>
      <c r="M4"/>
    </row>
    <row r="5" spans="1:13" ht="15" x14ac:dyDescent="0.25">
      <c r="A5" s="33"/>
      <c r="B5" s="115"/>
      <c r="C5" s="34"/>
      <c r="D5" s="36" t="e">
        <f t="shared" si="0"/>
        <v>#DIV/0!</v>
      </c>
      <c r="E5" s="103" t="e">
        <f t="shared" si="1"/>
        <v>#DIV/0!</v>
      </c>
      <c r="F5" s="102" t="e">
        <f t="shared" si="2"/>
        <v>#DIV/0!</v>
      </c>
      <c r="G5" s="112" t="e">
        <f t="shared" si="3"/>
        <v>#DIV/0!</v>
      </c>
      <c r="H5" s="45" t="e">
        <f t="shared" si="4"/>
        <v>#DIV/0!</v>
      </c>
      <c r="I5" s="100" t="e">
        <f t="shared" si="5"/>
        <v>#DIV/0!</v>
      </c>
      <c r="J5" s="82"/>
      <c r="L5"/>
      <c r="M5"/>
    </row>
    <row r="6" spans="1:13" ht="15" x14ac:dyDescent="0.25">
      <c r="A6" s="33"/>
      <c r="B6" s="115"/>
      <c r="C6" s="34"/>
      <c r="D6" s="36" t="e">
        <f t="shared" si="0"/>
        <v>#DIV/0!</v>
      </c>
      <c r="E6" s="103" t="e">
        <f t="shared" si="1"/>
        <v>#DIV/0!</v>
      </c>
      <c r="F6" s="102" t="e">
        <f t="shared" si="2"/>
        <v>#DIV/0!</v>
      </c>
      <c r="G6" s="112" t="e">
        <f t="shared" si="3"/>
        <v>#DIV/0!</v>
      </c>
      <c r="H6" s="45" t="e">
        <f t="shared" si="4"/>
        <v>#DIV/0!</v>
      </c>
      <c r="I6" s="100" t="e">
        <f t="shared" si="5"/>
        <v>#DIV/0!</v>
      </c>
      <c r="J6" s="82"/>
      <c r="L6"/>
      <c r="M6"/>
    </row>
    <row r="7" spans="1:13" ht="15" x14ac:dyDescent="0.25">
      <c r="A7" s="33"/>
      <c r="B7" s="115"/>
      <c r="C7" s="34"/>
      <c r="D7" s="36" t="e">
        <f t="shared" si="0"/>
        <v>#DIV/0!</v>
      </c>
      <c r="E7" s="103" t="e">
        <f t="shared" si="1"/>
        <v>#DIV/0!</v>
      </c>
      <c r="F7" s="102" t="e">
        <f t="shared" si="2"/>
        <v>#DIV/0!</v>
      </c>
      <c r="G7" s="112" t="e">
        <f t="shared" si="3"/>
        <v>#DIV/0!</v>
      </c>
      <c r="H7" s="45" t="e">
        <f t="shared" si="4"/>
        <v>#DIV/0!</v>
      </c>
      <c r="I7" s="100" t="e">
        <f t="shared" si="5"/>
        <v>#DIV/0!</v>
      </c>
      <c r="J7" s="82"/>
      <c r="L7"/>
      <c r="M7"/>
    </row>
    <row r="8" spans="1:13" ht="15" x14ac:dyDescent="0.25">
      <c r="A8" s="33"/>
      <c r="B8" s="115"/>
      <c r="C8" s="34"/>
      <c r="D8" s="36" t="e">
        <f t="shared" si="0"/>
        <v>#DIV/0!</v>
      </c>
      <c r="E8" s="103" t="e">
        <f t="shared" si="1"/>
        <v>#DIV/0!</v>
      </c>
      <c r="F8" s="102" t="e">
        <f t="shared" si="2"/>
        <v>#DIV/0!</v>
      </c>
      <c r="G8" s="112" t="e">
        <f t="shared" si="3"/>
        <v>#DIV/0!</v>
      </c>
      <c r="H8" s="45" t="e">
        <f t="shared" si="4"/>
        <v>#DIV/0!</v>
      </c>
      <c r="I8" s="100" t="e">
        <f t="shared" si="5"/>
        <v>#DIV/0!</v>
      </c>
      <c r="J8" s="82"/>
      <c r="L8"/>
      <c r="M8"/>
    </row>
    <row r="9" spans="1:13" ht="15" x14ac:dyDescent="0.25">
      <c r="A9" s="33"/>
      <c r="B9" s="115"/>
      <c r="C9" s="34"/>
      <c r="D9" s="36" t="e">
        <f t="shared" si="0"/>
        <v>#DIV/0!</v>
      </c>
      <c r="E9" s="103" t="e">
        <f t="shared" si="1"/>
        <v>#DIV/0!</v>
      </c>
      <c r="F9" s="102" t="e">
        <f t="shared" si="2"/>
        <v>#DIV/0!</v>
      </c>
      <c r="G9" s="112" t="e">
        <f t="shared" si="3"/>
        <v>#DIV/0!</v>
      </c>
      <c r="H9" s="45" t="e">
        <f t="shared" si="4"/>
        <v>#DIV/0!</v>
      </c>
      <c r="I9" s="100" t="e">
        <f t="shared" si="5"/>
        <v>#DIV/0!</v>
      </c>
      <c r="J9" s="82"/>
      <c r="L9"/>
      <c r="M9"/>
    </row>
    <row r="10" spans="1:13" ht="15" x14ac:dyDescent="0.25">
      <c r="A10" s="33"/>
      <c r="B10" s="115"/>
      <c r="C10" s="34"/>
      <c r="D10" s="36" t="e">
        <f t="shared" si="0"/>
        <v>#DIV/0!</v>
      </c>
      <c r="E10" s="103" t="e">
        <f t="shared" si="1"/>
        <v>#DIV/0!</v>
      </c>
      <c r="F10" s="102" t="e">
        <f t="shared" si="2"/>
        <v>#DIV/0!</v>
      </c>
      <c r="G10" s="112" t="e">
        <f t="shared" si="3"/>
        <v>#DIV/0!</v>
      </c>
      <c r="H10" s="45" t="e">
        <f t="shared" si="4"/>
        <v>#DIV/0!</v>
      </c>
      <c r="I10" s="100" t="e">
        <f t="shared" si="5"/>
        <v>#DIV/0!</v>
      </c>
      <c r="J10" s="82"/>
      <c r="L10"/>
      <c r="M10"/>
    </row>
    <row r="11" spans="1:13" ht="15" x14ac:dyDescent="0.25">
      <c r="A11" s="33"/>
      <c r="B11" s="115"/>
      <c r="C11" s="34"/>
      <c r="D11" s="36" t="e">
        <f t="shared" si="0"/>
        <v>#DIV/0!</v>
      </c>
      <c r="E11" s="103" t="e">
        <f t="shared" si="1"/>
        <v>#DIV/0!</v>
      </c>
      <c r="F11" s="102" t="e">
        <f t="shared" si="2"/>
        <v>#DIV/0!</v>
      </c>
      <c r="G11" s="112" t="e">
        <f t="shared" si="3"/>
        <v>#DIV/0!</v>
      </c>
      <c r="H11" s="45" t="e">
        <f t="shared" si="4"/>
        <v>#DIV/0!</v>
      </c>
      <c r="I11" s="100" t="e">
        <f t="shared" si="5"/>
        <v>#DIV/0!</v>
      </c>
      <c r="J11" s="82"/>
      <c r="L11"/>
      <c r="M11"/>
    </row>
    <row r="12" spans="1:13" ht="15" x14ac:dyDescent="0.25">
      <c r="A12" s="33"/>
      <c r="B12" s="115"/>
      <c r="C12" s="34"/>
      <c r="D12" s="36" t="e">
        <f t="shared" si="0"/>
        <v>#DIV/0!</v>
      </c>
      <c r="E12" s="103" t="e">
        <f t="shared" si="1"/>
        <v>#DIV/0!</v>
      </c>
      <c r="F12" s="102" t="e">
        <f t="shared" si="2"/>
        <v>#DIV/0!</v>
      </c>
      <c r="G12" s="112" t="e">
        <f t="shared" si="3"/>
        <v>#DIV/0!</v>
      </c>
      <c r="H12" s="45" t="e">
        <f t="shared" si="4"/>
        <v>#DIV/0!</v>
      </c>
      <c r="I12" s="100" t="e">
        <f t="shared" si="5"/>
        <v>#DIV/0!</v>
      </c>
      <c r="J12" s="82"/>
      <c r="L12"/>
      <c r="M12"/>
    </row>
    <row r="13" spans="1:13" ht="15" x14ac:dyDescent="0.25">
      <c r="A13" s="33"/>
      <c r="B13" s="115"/>
      <c r="C13" s="34"/>
      <c r="D13" s="36" t="e">
        <f t="shared" si="0"/>
        <v>#DIV/0!</v>
      </c>
      <c r="E13" s="103" t="e">
        <f t="shared" si="1"/>
        <v>#DIV/0!</v>
      </c>
      <c r="F13" s="102" t="e">
        <f t="shared" si="2"/>
        <v>#DIV/0!</v>
      </c>
      <c r="G13" s="112" t="e">
        <f t="shared" si="3"/>
        <v>#DIV/0!</v>
      </c>
      <c r="H13" s="45" t="e">
        <f t="shared" si="4"/>
        <v>#DIV/0!</v>
      </c>
      <c r="I13" s="100" t="e">
        <f t="shared" si="5"/>
        <v>#DIV/0!</v>
      </c>
      <c r="J13" s="82"/>
      <c r="L13"/>
      <c r="M13"/>
    </row>
    <row r="14" spans="1:13" ht="15" x14ac:dyDescent="0.25">
      <c r="A14" s="33"/>
      <c r="B14" s="115"/>
      <c r="C14" s="34"/>
      <c r="D14" s="36" t="e">
        <f t="shared" si="0"/>
        <v>#DIV/0!</v>
      </c>
      <c r="E14" s="103" t="e">
        <f t="shared" si="1"/>
        <v>#DIV/0!</v>
      </c>
      <c r="F14" s="102" t="e">
        <f t="shared" si="2"/>
        <v>#DIV/0!</v>
      </c>
      <c r="G14" s="112" t="e">
        <f t="shared" si="3"/>
        <v>#DIV/0!</v>
      </c>
      <c r="H14" s="45" t="e">
        <f t="shared" si="4"/>
        <v>#DIV/0!</v>
      </c>
      <c r="I14" s="100" t="e">
        <f t="shared" si="5"/>
        <v>#DIV/0!</v>
      </c>
      <c r="J14" s="82"/>
      <c r="L14"/>
      <c r="M14"/>
    </row>
    <row r="15" spans="1:13" ht="15" x14ac:dyDescent="0.25">
      <c r="A15" s="33"/>
      <c r="B15" s="115"/>
      <c r="C15" s="34"/>
      <c r="D15" s="36" t="e">
        <f t="shared" si="0"/>
        <v>#DIV/0!</v>
      </c>
      <c r="E15" s="103" t="e">
        <f t="shared" si="1"/>
        <v>#DIV/0!</v>
      </c>
      <c r="F15" s="102" t="e">
        <f t="shared" si="2"/>
        <v>#DIV/0!</v>
      </c>
      <c r="G15" s="112" t="e">
        <f t="shared" si="3"/>
        <v>#DIV/0!</v>
      </c>
      <c r="H15" s="45" t="e">
        <f t="shared" si="4"/>
        <v>#DIV/0!</v>
      </c>
      <c r="I15" s="100" t="e">
        <f t="shared" si="5"/>
        <v>#DIV/0!</v>
      </c>
      <c r="J15" s="82"/>
      <c r="L15"/>
      <c r="M15"/>
    </row>
    <row r="16" spans="1:13" ht="15" x14ac:dyDescent="0.25">
      <c r="A16" s="33"/>
      <c r="B16" s="115"/>
      <c r="C16" s="34"/>
      <c r="D16" s="36" t="e">
        <f t="shared" si="0"/>
        <v>#DIV/0!</v>
      </c>
      <c r="E16" s="103" t="e">
        <f t="shared" si="1"/>
        <v>#DIV/0!</v>
      </c>
      <c r="F16" s="102" t="e">
        <f t="shared" si="2"/>
        <v>#DIV/0!</v>
      </c>
      <c r="G16" s="112" t="e">
        <f t="shared" si="3"/>
        <v>#DIV/0!</v>
      </c>
      <c r="H16" s="45" t="e">
        <f t="shared" si="4"/>
        <v>#DIV/0!</v>
      </c>
      <c r="I16" s="100" t="e">
        <f t="shared" si="5"/>
        <v>#DIV/0!</v>
      </c>
      <c r="J16" s="82"/>
      <c r="L16"/>
      <c r="M16"/>
    </row>
    <row r="17" spans="1:18" ht="15" x14ac:dyDescent="0.25">
      <c r="A17" s="33"/>
      <c r="B17" s="115"/>
      <c r="C17" s="34"/>
      <c r="D17" s="36" t="e">
        <f t="shared" si="0"/>
        <v>#DIV/0!</v>
      </c>
      <c r="E17" s="103" t="e">
        <f t="shared" si="1"/>
        <v>#DIV/0!</v>
      </c>
      <c r="F17" s="102" t="e">
        <f t="shared" si="2"/>
        <v>#DIV/0!</v>
      </c>
      <c r="G17" s="112" t="e">
        <f t="shared" si="3"/>
        <v>#DIV/0!</v>
      </c>
      <c r="H17" s="45" t="e">
        <f t="shared" si="4"/>
        <v>#DIV/0!</v>
      </c>
      <c r="I17" s="100" t="e">
        <f t="shared" si="5"/>
        <v>#DIV/0!</v>
      </c>
      <c r="J17" s="82"/>
      <c r="L17"/>
      <c r="M17"/>
    </row>
    <row r="18" spans="1:18" ht="15" x14ac:dyDescent="0.25">
      <c r="A18" s="33"/>
      <c r="B18" s="115"/>
      <c r="C18" s="34"/>
      <c r="D18" s="36" t="e">
        <f t="shared" si="0"/>
        <v>#DIV/0!</v>
      </c>
      <c r="E18" s="103" t="e">
        <f t="shared" si="1"/>
        <v>#DIV/0!</v>
      </c>
      <c r="F18" s="102" t="e">
        <f t="shared" si="2"/>
        <v>#DIV/0!</v>
      </c>
      <c r="G18" s="112" t="e">
        <f t="shared" si="3"/>
        <v>#DIV/0!</v>
      </c>
      <c r="H18" s="45" t="e">
        <f t="shared" si="4"/>
        <v>#DIV/0!</v>
      </c>
      <c r="I18" s="100" t="e">
        <f t="shared" si="5"/>
        <v>#DIV/0!</v>
      </c>
      <c r="J18" s="82"/>
      <c r="L18"/>
      <c r="M18"/>
    </row>
    <row r="19" spans="1:18" ht="15" x14ac:dyDescent="0.25">
      <c r="A19" s="33"/>
      <c r="B19" s="115"/>
      <c r="C19" s="34"/>
      <c r="D19" s="36" t="e">
        <f t="shared" si="0"/>
        <v>#DIV/0!</v>
      </c>
      <c r="E19" s="103" t="e">
        <f t="shared" si="1"/>
        <v>#DIV/0!</v>
      </c>
      <c r="F19" s="102" t="e">
        <f t="shared" si="2"/>
        <v>#DIV/0!</v>
      </c>
      <c r="G19" s="112" t="e">
        <f t="shared" si="3"/>
        <v>#DIV/0!</v>
      </c>
      <c r="H19" s="45" t="e">
        <f t="shared" si="4"/>
        <v>#DIV/0!</v>
      </c>
      <c r="I19" s="100" t="e">
        <f t="shared" si="5"/>
        <v>#DIV/0!</v>
      </c>
      <c r="J19" s="82"/>
      <c r="L19"/>
      <c r="M19"/>
    </row>
    <row r="20" spans="1:18" ht="15" x14ac:dyDescent="0.25">
      <c r="A20" s="33"/>
      <c r="B20" s="115"/>
      <c r="C20" s="34"/>
      <c r="D20" s="36" t="e">
        <f t="shared" si="0"/>
        <v>#DIV/0!</v>
      </c>
      <c r="E20" s="103" t="e">
        <f t="shared" si="1"/>
        <v>#DIV/0!</v>
      </c>
      <c r="F20" s="102" t="e">
        <f t="shared" si="2"/>
        <v>#DIV/0!</v>
      </c>
      <c r="G20" s="112" t="e">
        <f t="shared" si="3"/>
        <v>#DIV/0!</v>
      </c>
      <c r="H20" s="45" t="e">
        <f t="shared" si="4"/>
        <v>#DIV/0!</v>
      </c>
      <c r="I20" s="100" t="e">
        <f t="shared" si="5"/>
        <v>#DIV/0!</v>
      </c>
      <c r="J20" s="82"/>
      <c r="L20"/>
      <c r="M20"/>
    </row>
    <row r="21" spans="1:18" ht="15" x14ac:dyDescent="0.25">
      <c r="A21" s="33"/>
      <c r="B21" s="115"/>
      <c r="C21" s="34"/>
      <c r="D21" s="36" t="e">
        <f t="shared" si="0"/>
        <v>#DIV/0!</v>
      </c>
      <c r="E21" s="103" t="e">
        <f t="shared" si="1"/>
        <v>#DIV/0!</v>
      </c>
      <c r="F21" s="102" t="e">
        <f t="shared" si="2"/>
        <v>#DIV/0!</v>
      </c>
      <c r="G21" s="112" t="e">
        <f t="shared" si="3"/>
        <v>#DIV/0!</v>
      </c>
      <c r="H21" s="45" t="e">
        <f t="shared" si="4"/>
        <v>#DIV/0!</v>
      </c>
      <c r="I21" s="100" t="e">
        <f t="shared" si="5"/>
        <v>#DIV/0!</v>
      </c>
      <c r="J21" s="82"/>
      <c r="L21"/>
      <c r="M21"/>
    </row>
    <row r="22" spans="1:18" ht="15" x14ac:dyDescent="0.25">
      <c r="A22" s="33"/>
      <c r="B22" s="115"/>
      <c r="C22" s="34"/>
      <c r="D22" s="36" t="e">
        <f t="shared" si="0"/>
        <v>#DIV/0!</v>
      </c>
      <c r="E22" s="103" t="e">
        <f t="shared" si="1"/>
        <v>#DIV/0!</v>
      </c>
      <c r="F22" s="102" t="e">
        <f t="shared" si="2"/>
        <v>#DIV/0!</v>
      </c>
      <c r="G22" s="112" t="e">
        <f t="shared" si="3"/>
        <v>#DIV/0!</v>
      </c>
      <c r="H22" s="45" t="e">
        <f t="shared" si="4"/>
        <v>#DIV/0!</v>
      </c>
      <c r="I22" s="100" t="e">
        <f t="shared" si="5"/>
        <v>#DIV/0!</v>
      </c>
      <c r="J22" s="82"/>
      <c r="L22"/>
      <c r="M22"/>
    </row>
    <row r="23" spans="1:18" ht="15" x14ac:dyDescent="0.25">
      <c r="A23" s="33"/>
      <c r="B23" s="115"/>
      <c r="C23" s="34"/>
      <c r="D23" s="36" t="e">
        <f t="shared" si="0"/>
        <v>#DIV/0!</v>
      </c>
      <c r="E23" s="103" t="e">
        <f t="shared" si="1"/>
        <v>#DIV/0!</v>
      </c>
      <c r="F23" s="102" t="e">
        <f t="shared" si="2"/>
        <v>#DIV/0!</v>
      </c>
      <c r="G23" s="112" t="e">
        <f t="shared" si="3"/>
        <v>#DIV/0!</v>
      </c>
      <c r="H23" s="45" t="e">
        <f t="shared" si="4"/>
        <v>#DIV/0!</v>
      </c>
      <c r="I23" s="100" t="e">
        <f t="shared" si="5"/>
        <v>#DIV/0!</v>
      </c>
      <c r="J23" s="82"/>
      <c r="L23"/>
      <c r="M23"/>
    </row>
    <row r="24" spans="1:18" ht="15" x14ac:dyDescent="0.25">
      <c r="A24" s="33"/>
      <c r="B24" s="115"/>
      <c r="C24" s="34"/>
      <c r="D24" s="36" t="e">
        <f t="shared" si="0"/>
        <v>#DIV/0!</v>
      </c>
      <c r="E24" s="103" t="e">
        <f t="shared" si="1"/>
        <v>#DIV/0!</v>
      </c>
      <c r="F24" s="102" t="e">
        <f t="shared" si="2"/>
        <v>#DIV/0!</v>
      </c>
      <c r="G24" s="112" t="e">
        <f t="shared" si="3"/>
        <v>#DIV/0!</v>
      </c>
      <c r="H24" s="45" t="e">
        <f t="shared" si="4"/>
        <v>#DIV/0!</v>
      </c>
      <c r="I24" s="100" t="e">
        <f t="shared" si="5"/>
        <v>#DIV/0!</v>
      </c>
      <c r="J24" s="82"/>
      <c r="L24"/>
      <c r="M24"/>
    </row>
    <row r="25" spans="1:18" ht="15" x14ac:dyDescent="0.25">
      <c r="A25" s="33"/>
      <c r="B25" s="115"/>
      <c r="C25" s="34"/>
      <c r="D25" s="36" t="e">
        <f t="shared" si="0"/>
        <v>#DIV/0!</v>
      </c>
      <c r="E25" s="103" t="e">
        <f t="shared" si="1"/>
        <v>#DIV/0!</v>
      </c>
      <c r="F25" s="102" t="e">
        <f t="shared" si="2"/>
        <v>#DIV/0!</v>
      </c>
      <c r="G25" s="112" t="e">
        <f t="shared" si="3"/>
        <v>#DIV/0!</v>
      </c>
      <c r="H25" s="45" t="e">
        <f t="shared" si="4"/>
        <v>#DIV/0!</v>
      </c>
      <c r="I25" s="100" t="e">
        <f t="shared" si="5"/>
        <v>#DIV/0!</v>
      </c>
      <c r="J25" s="82"/>
      <c r="L25"/>
      <c r="M25"/>
    </row>
    <row r="26" spans="1:18" x14ac:dyDescent="0.25">
      <c r="A26" s="9"/>
      <c r="B26" s="1"/>
      <c r="C26" s="5"/>
      <c r="D26" s="5"/>
      <c r="E26" s="5"/>
      <c r="F26" s="6"/>
    </row>
    <row r="27" spans="1:18" x14ac:dyDescent="0.25">
      <c r="B27" s="1"/>
    </row>
    <row r="28" spans="1:18" x14ac:dyDescent="0.25">
      <c r="B28" s="89"/>
      <c r="C28" s="94"/>
      <c r="O28" s="99" t="s">
        <v>56</v>
      </c>
      <c r="P28" s="17" t="s">
        <v>7</v>
      </c>
      <c r="Q28" s="2" t="e">
        <f>AVERAGE(D3:D25)</f>
        <v>#DIV/0!</v>
      </c>
    </row>
    <row r="29" spans="1:18" x14ac:dyDescent="0.25">
      <c r="B29" s="90"/>
      <c r="C29" s="89"/>
      <c r="O29" s="15" t="s">
        <v>24</v>
      </c>
      <c r="P29" s="16" t="s">
        <v>15</v>
      </c>
      <c r="Q29" s="2" t="e">
        <f>_xlfn.STDEV.P(D3:D25)</f>
        <v>#DIV/0!</v>
      </c>
    </row>
    <row r="30" spans="1:18" x14ac:dyDescent="0.25">
      <c r="A30" s="88"/>
      <c r="O30" s="98" t="s">
        <v>21</v>
      </c>
      <c r="P30" s="97" t="s">
        <v>16</v>
      </c>
      <c r="Q30" s="2" t="e">
        <f>Q28+2*Q29</f>
        <v>#DIV/0!</v>
      </c>
      <c r="R30" s="27" t="s">
        <v>26</v>
      </c>
    </row>
    <row r="31" spans="1:18" x14ac:dyDescent="0.25">
      <c r="B31" s="89"/>
      <c r="O31" s="96" t="s">
        <v>22</v>
      </c>
      <c r="P31" s="95" t="s">
        <v>17</v>
      </c>
      <c r="Q31" s="2" t="e">
        <f>Q28-2*Q29</f>
        <v>#DIV/0!</v>
      </c>
      <c r="R31" s="28" t="s">
        <v>27</v>
      </c>
    </row>
    <row r="32" spans="1:18" x14ac:dyDescent="0.25">
      <c r="O32" s="92" t="s">
        <v>9</v>
      </c>
      <c r="P32" s="91" t="s">
        <v>18</v>
      </c>
      <c r="Q32" s="2" t="e">
        <f>Q28+3*Q29</f>
        <v>#DIV/0!</v>
      </c>
      <c r="R32" s="28" t="s">
        <v>28</v>
      </c>
    </row>
    <row r="33" spans="1:18" x14ac:dyDescent="0.25">
      <c r="O33" s="79" t="s">
        <v>23</v>
      </c>
      <c r="P33" s="78" t="s">
        <v>19</v>
      </c>
      <c r="Q33" s="2" t="e">
        <f>Q28-3*Q29</f>
        <v>#DIV/0!</v>
      </c>
      <c r="R33" s="28" t="s">
        <v>29</v>
      </c>
    </row>
    <row r="34" spans="1:18" ht="46.5" customHeight="1" x14ac:dyDescent="0.25">
      <c r="A34" s="88"/>
      <c r="B34" s="142"/>
      <c r="C34" s="143"/>
      <c r="D34" s="143"/>
      <c r="E34" s="143"/>
      <c r="F34" s="143"/>
      <c r="G34" s="143"/>
      <c r="H34" s="143"/>
      <c r="I34" s="143"/>
    </row>
    <row r="37" spans="1:18" x14ac:dyDescent="0.25">
      <c r="B37" s="88"/>
    </row>
    <row r="40" spans="1:18" x14ac:dyDescent="0.25">
      <c r="B40" s="88"/>
    </row>
  </sheetData>
  <mergeCells count="1">
    <mergeCell ref="B34:I3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workbookViewId="0">
      <selection activeCell="L8" sqref="L8"/>
    </sheetView>
  </sheetViews>
  <sheetFormatPr defaultRowHeight="13.2" x14ac:dyDescent="0.25"/>
  <cols>
    <col min="1" max="1" width="11.77734375" style="9" customWidth="1"/>
    <col min="2" max="2" width="12.77734375" customWidth="1"/>
    <col min="3" max="3" width="13.77734375" customWidth="1"/>
    <col min="4" max="4" width="11.77734375" customWidth="1"/>
    <col min="5" max="5" width="14.77734375" customWidth="1"/>
    <col min="6" max="6" width="19" customWidth="1"/>
    <col min="7" max="7" width="12.77734375" customWidth="1"/>
    <col min="8" max="8" width="11" customWidth="1"/>
    <col min="9" max="9" width="11.44140625" customWidth="1"/>
    <col min="10" max="10" width="10.77734375" customWidth="1"/>
    <col min="11" max="11" width="11.21875" customWidth="1"/>
    <col min="12" max="12" width="98.44140625" customWidth="1"/>
    <col min="14" max="14" width="7.77734375" customWidth="1"/>
    <col min="15" max="15" width="19.21875" customWidth="1"/>
  </cols>
  <sheetData>
    <row r="1" spans="1:12" ht="30" x14ac:dyDescent="0.5">
      <c r="B1" s="65" t="s">
        <v>91</v>
      </c>
      <c r="C1" s="6"/>
      <c r="D1" s="6"/>
      <c r="E1" s="6"/>
      <c r="F1" s="6"/>
    </row>
    <row r="2" spans="1:12" s="85" customFormat="1" ht="46.8" x14ac:dyDescent="0.3">
      <c r="A2" s="37" t="s">
        <v>3</v>
      </c>
      <c r="B2" s="30" t="s">
        <v>82</v>
      </c>
      <c r="C2" s="30" t="s">
        <v>81</v>
      </c>
      <c r="D2" s="30" t="s">
        <v>77</v>
      </c>
      <c r="E2" s="30" t="s">
        <v>4</v>
      </c>
      <c r="F2" s="30" t="s">
        <v>14</v>
      </c>
      <c r="G2" s="136" t="s">
        <v>25</v>
      </c>
      <c r="H2" s="135" t="s">
        <v>16</v>
      </c>
      <c r="I2" s="134" t="s">
        <v>17</v>
      </c>
      <c r="J2" s="133" t="s">
        <v>18</v>
      </c>
      <c r="K2" s="132" t="s">
        <v>19</v>
      </c>
      <c r="L2" s="137" t="s">
        <v>62</v>
      </c>
    </row>
    <row r="3" spans="1:12" ht="15" x14ac:dyDescent="0.25">
      <c r="A3" s="129">
        <v>45400</v>
      </c>
      <c r="B3" s="34">
        <v>0.01</v>
      </c>
      <c r="C3" s="34">
        <v>0.01</v>
      </c>
      <c r="D3" s="128">
        <f t="shared" ref="D3:D25" si="0">AVERAGE(B3:C3)</f>
        <v>0.01</v>
      </c>
      <c r="E3" s="35">
        <f t="shared" ref="E3:E25" si="1">ABS(B3-C3)</f>
        <v>0</v>
      </c>
      <c r="F3" s="35">
        <f t="shared" ref="F3:F25" si="2">E3*100/D3</f>
        <v>0</v>
      </c>
      <c r="G3" s="39">
        <f t="shared" ref="G3:G25" si="3">$Q$27</f>
        <v>5.7971014492753623</v>
      </c>
      <c r="H3" s="40">
        <f t="shared" ref="H3:H25" si="4">$Q$29</f>
        <v>43.366612744393393</v>
      </c>
      <c r="I3" s="41">
        <f t="shared" ref="I3:I25" si="5">$Q$30</f>
        <v>-31.77240984584267</v>
      </c>
      <c r="J3" s="42">
        <f t="shared" ref="J3:J25" si="6">$Q$31</f>
        <v>62.15136839195241</v>
      </c>
      <c r="K3" s="127">
        <f t="shared" ref="K3:K25" si="7">$Q$32</f>
        <v>-50.557165493401691</v>
      </c>
      <c r="L3" s="82"/>
    </row>
    <row r="4" spans="1:12" ht="15" x14ac:dyDescent="0.25">
      <c r="A4" s="129">
        <v>45401</v>
      </c>
      <c r="B4" s="34">
        <v>0.01</v>
      </c>
      <c r="C4" s="34">
        <v>0.01</v>
      </c>
      <c r="D4" s="128">
        <f t="shared" si="0"/>
        <v>0.01</v>
      </c>
      <c r="E4" s="35">
        <f t="shared" si="1"/>
        <v>0</v>
      </c>
      <c r="F4" s="35">
        <f t="shared" si="2"/>
        <v>0</v>
      </c>
      <c r="G4" s="39">
        <f t="shared" si="3"/>
        <v>5.7971014492753623</v>
      </c>
      <c r="H4" s="40">
        <f t="shared" si="4"/>
        <v>43.366612744393393</v>
      </c>
      <c r="I4" s="41">
        <f t="shared" si="5"/>
        <v>-31.77240984584267</v>
      </c>
      <c r="J4" s="42">
        <f t="shared" si="6"/>
        <v>62.15136839195241</v>
      </c>
      <c r="K4" s="127">
        <f t="shared" si="7"/>
        <v>-50.557165493401691</v>
      </c>
      <c r="L4" s="82"/>
    </row>
    <row r="5" spans="1:12" ht="15" x14ac:dyDescent="0.25">
      <c r="A5" s="129">
        <v>45402</v>
      </c>
      <c r="B5" s="34">
        <v>0.02</v>
      </c>
      <c r="C5" s="34">
        <v>0.02</v>
      </c>
      <c r="D5" s="128">
        <f t="shared" si="0"/>
        <v>0.02</v>
      </c>
      <c r="E5" s="35">
        <f t="shared" si="1"/>
        <v>0</v>
      </c>
      <c r="F5" s="35">
        <f t="shared" si="2"/>
        <v>0</v>
      </c>
      <c r="G5" s="39">
        <f t="shared" si="3"/>
        <v>5.7971014492753623</v>
      </c>
      <c r="H5" s="40">
        <f t="shared" si="4"/>
        <v>43.366612744393393</v>
      </c>
      <c r="I5" s="41">
        <f t="shared" si="5"/>
        <v>-31.77240984584267</v>
      </c>
      <c r="J5" s="42">
        <f t="shared" si="6"/>
        <v>62.15136839195241</v>
      </c>
      <c r="K5" s="127">
        <f t="shared" si="7"/>
        <v>-50.557165493401691</v>
      </c>
      <c r="L5" s="82"/>
    </row>
    <row r="6" spans="1:12" ht="15" x14ac:dyDescent="0.25">
      <c r="A6" s="129">
        <v>45403</v>
      </c>
      <c r="B6" s="34">
        <v>0.01</v>
      </c>
      <c r="C6" s="34">
        <v>0.01</v>
      </c>
      <c r="D6" s="128">
        <f t="shared" si="0"/>
        <v>0.01</v>
      </c>
      <c r="E6" s="35">
        <f t="shared" si="1"/>
        <v>0</v>
      </c>
      <c r="F6" s="35">
        <f t="shared" si="2"/>
        <v>0</v>
      </c>
      <c r="G6" s="39">
        <f t="shared" si="3"/>
        <v>5.7971014492753623</v>
      </c>
      <c r="H6" s="40">
        <f t="shared" si="4"/>
        <v>43.366612744393393</v>
      </c>
      <c r="I6" s="41">
        <f t="shared" si="5"/>
        <v>-31.77240984584267</v>
      </c>
      <c r="J6" s="42">
        <f t="shared" si="6"/>
        <v>62.15136839195241</v>
      </c>
      <c r="K6" s="127">
        <f t="shared" si="7"/>
        <v>-50.557165493401691</v>
      </c>
      <c r="L6" s="82"/>
    </row>
    <row r="7" spans="1:12" ht="15" x14ac:dyDescent="0.25">
      <c r="A7" s="129">
        <v>45404</v>
      </c>
      <c r="B7" s="34">
        <v>0.01</v>
      </c>
      <c r="C7" s="34">
        <v>0.02</v>
      </c>
      <c r="D7" s="128">
        <f t="shared" si="0"/>
        <v>1.4999999999999999E-2</v>
      </c>
      <c r="E7" s="35">
        <f t="shared" si="1"/>
        <v>0.01</v>
      </c>
      <c r="F7" s="35">
        <f t="shared" si="2"/>
        <v>66.666666666666671</v>
      </c>
      <c r="G7" s="39">
        <f t="shared" si="3"/>
        <v>5.7971014492753623</v>
      </c>
      <c r="H7" s="40">
        <f t="shared" si="4"/>
        <v>43.366612744393393</v>
      </c>
      <c r="I7" s="41">
        <f t="shared" si="5"/>
        <v>-31.77240984584267</v>
      </c>
      <c r="J7" s="42">
        <f t="shared" si="6"/>
        <v>62.15136839195241</v>
      </c>
      <c r="K7" s="127">
        <f t="shared" si="7"/>
        <v>-50.557165493401691</v>
      </c>
      <c r="L7" s="82" t="s">
        <v>93</v>
      </c>
    </row>
    <row r="8" spans="1:12" ht="15" x14ac:dyDescent="0.25">
      <c r="A8" s="129">
        <v>45405</v>
      </c>
      <c r="B8" s="34">
        <v>0.01</v>
      </c>
      <c r="C8" s="34">
        <v>0.01</v>
      </c>
      <c r="D8" s="128">
        <f t="shared" si="0"/>
        <v>0.01</v>
      </c>
      <c r="E8" s="35">
        <f t="shared" si="1"/>
        <v>0</v>
      </c>
      <c r="F8" s="35">
        <f t="shared" si="2"/>
        <v>0</v>
      </c>
      <c r="G8" s="39">
        <f t="shared" si="3"/>
        <v>5.7971014492753623</v>
      </c>
      <c r="H8" s="40">
        <f t="shared" si="4"/>
        <v>43.366612744393393</v>
      </c>
      <c r="I8" s="41">
        <f t="shared" si="5"/>
        <v>-31.77240984584267</v>
      </c>
      <c r="J8" s="42">
        <f t="shared" si="6"/>
        <v>62.15136839195241</v>
      </c>
      <c r="K8" s="127">
        <f t="shared" si="7"/>
        <v>-50.557165493401691</v>
      </c>
      <c r="L8" s="82"/>
    </row>
    <row r="9" spans="1:12" ht="15" x14ac:dyDescent="0.25">
      <c r="A9" s="129">
        <v>45406</v>
      </c>
      <c r="B9" s="34">
        <v>0.01</v>
      </c>
      <c r="C9" s="34">
        <v>0.01</v>
      </c>
      <c r="D9" s="128">
        <f t="shared" si="0"/>
        <v>0.01</v>
      </c>
      <c r="E9" s="35">
        <f t="shared" si="1"/>
        <v>0</v>
      </c>
      <c r="F9" s="35">
        <f t="shared" si="2"/>
        <v>0</v>
      </c>
      <c r="G9" s="39">
        <f t="shared" si="3"/>
        <v>5.7971014492753623</v>
      </c>
      <c r="H9" s="40">
        <f t="shared" si="4"/>
        <v>43.366612744393393</v>
      </c>
      <c r="I9" s="41">
        <f t="shared" si="5"/>
        <v>-31.77240984584267</v>
      </c>
      <c r="J9" s="42">
        <f t="shared" si="6"/>
        <v>62.15136839195241</v>
      </c>
      <c r="K9" s="127">
        <f t="shared" si="7"/>
        <v>-50.557165493401691</v>
      </c>
      <c r="L9" s="82"/>
    </row>
    <row r="10" spans="1:12" ht="15" x14ac:dyDescent="0.25">
      <c r="A10" s="129">
        <v>45407</v>
      </c>
      <c r="B10" s="34">
        <v>0.01</v>
      </c>
      <c r="C10" s="34">
        <v>0.01</v>
      </c>
      <c r="D10" s="128">
        <f t="shared" si="0"/>
        <v>0.01</v>
      </c>
      <c r="E10" s="35">
        <f t="shared" si="1"/>
        <v>0</v>
      </c>
      <c r="F10" s="35">
        <f t="shared" si="2"/>
        <v>0</v>
      </c>
      <c r="G10" s="39">
        <f t="shared" si="3"/>
        <v>5.7971014492753623</v>
      </c>
      <c r="H10" s="40">
        <f t="shared" si="4"/>
        <v>43.366612744393393</v>
      </c>
      <c r="I10" s="41">
        <f t="shared" si="5"/>
        <v>-31.77240984584267</v>
      </c>
      <c r="J10" s="42">
        <f t="shared" si="6"/>
        <v>62.15136839195241</v>
      </c>
      <c r="K10" s="127">
        <f t="shared" si="7"/>
        <v>-50.557165493401691</v>
      </c>
      <c r="L10" s="82"/>
    </row>
    <row r="11" spans="1:12" ht="15" x14ac:dyDescent="0.25">
      <c r="A11" s="129">
        <v>45408</v>
      </c>
      <c r="B11" s="34">
        <v>0.02</v>
      </c>
      <c r="C11" s="34">
        <v>0.01</v>
      </c>
      <c r="D11" s="128">
        <f t="shared" si="0"/>
        <v>1.4999999999999999E-2</v>
      </c>
      <c r="E11" s="35">
        <f t="shared" si="1"/>
        <v>0.01</v>
      </c>
      <c r="F11" s="35">
        <f t="shared" si="2"/>
        <v>66.666666666666671</v>
      </c>
      <c r="G11" s="39">
        <f t="shared" si="3"/>
        <v>5.7971014492753623</v>
      </c>
      <c r="H11" s="40">
        <f t="shared" si="4"/>
        <v>43.366612744393393</v>
      </c>
      <c r="I11" s="41">
        <f t="shared" si="5"/>
        <v>-31.77240984584267</v>
      </c>
      <c r="J11" s="42">
        <f t="shared" si="6"/>
        <v>62.15136839195241</v>
      </c>
      <c r="K11" s="127">
        <f t="shared" si="7"/>
        <v>-50.557165493401691</v>
      </c>
      <c r="L11" s="82" t="s">
        <v>93</v>
      </c>
    </row>
    <row r="12" spans="1:12" ht="15" x14ac:dyDescent="0.25">
      <c r="A12" s="129">
        <v>45409</v>
      </c>
      <c r="B12" s="34">
        <v>0.01</v>
      </c>
      <c r="C12" s="34">
        <v>0.01</v>
      </c>
      <c r="D12" s="128">
        <f t="shared" si="0"/>
        <v>0.01</v>
      </c>
      <c r="E12" s="35">
        <f t="shared" si="1"/>
        <v>0</v>
      </c>
      <c r="F12" s="35">
        <f t="shared" si="2"/>
        <v>0</v>
      </c>
      <c r="G12" s="39">
        <f t="shared" si="3"/>
        <v>5.7971014492753623</v>
      </c>
      <c r="H12" s="40">
        <f t="shared" si="4"/>
        <v>43.366612744393393</v>
      </c>
      <c r="I12" s="41">
        <f t="shared" si="5"/>
        <v>-31.77240984584267</v>
      </c>
      <c r="J12" s="42">
        <f t="shared" si="6"/>
        <v>62.15136839195241</v>
      </c>
      <c r="K12" s="127">
        <f t="shared" si="7"/>
        <v>-50.557165493401691</v>
      </c>
      <c r="L12" s="82"/>
    </row>
    <row r="13" spans="1:12" ht="15" x14ac:dyDescent="0.25">
      <c r="A13" s="129">
        <v>45410</v>
      </c>
      <c r="B13" s="34">
        <v>0.01</v>
      </c>
      <c r="C13" s="34">
        <v>0.01</v>
      </c>
      <c r="D13" s="128">
        <f t="shared" si="0"/>
        <v>0.01</v>
      </c>
      <c r="E13" s="35">
        <f t="shared" si="1"/>
        <v>0</v>
      </c>
      <c r="F13" s="35">
        <f t="shared" si="2"/>
        <v>0</v>
      </c>
      <c r="G13" s="39">
        <f t="shared" si="3"/>
        <v>5.7971014492753623</v>
      </c>
      <c r="H13" s="40">
        <f t="shared" si="4"/>
        <v>43.366612744393393</v>
      </c>
      <c r="I13" s="41">
        <f t="shared" si="5"/>
        <v>-31.77240984584267</v>
      </c>
      <c r="J13" s="42">
        <f t="shared" si="6"/>
        <v>62.15136839195241</v>
      </c>
      <c r="K13" s="127">
        <f t="shared" si="7"/>
        <v>-50.557165493401691</v>
      </c>
      <c r="L13" s="82"/>
    </row>
    <row r="14" spans="1:12" ht="15" x14ac:dyDescent="0.25">
      <c r="A14" s="129">
        <v>45411</v>
      </c>
      <c r="B14" s="34">
        <v>0.01</v>
      </c>
      <c r="C14" s="34">
        <v>0.01</v>
      </c>
      <c r="D14" s="128">
        <f t="shared" si="0"/>
        <v>0.01</v>
      </c>
      <c r="E14" s="35">
        <f t="shared" si="1"/>
        <v>0</v>
      </c>
      <c r="F14" s="35">
        <f t="shared" si="2"/>
        <v>0</v>
      </c>
      <c r="G14" s="39">
        <f t="shared" si="3"/>
        <v>5.7971014492753623</v>
      </c>
      <c r="H14" s="40">
        <f t="shared" si="4"/>
        <v>43.366612744393393</v>
      </c>
      <c r="I14" s="41">
        <f t="shared" si="5"/>
        <v>-31.77240984584267</v>
      </c>
      <c r="J14" s="42">
        <f t="shared" si="6"/>
        <v>62.15136839195241</v>
      </c>
      <c r="K14" s="127">
        <f t="shared" si="7"/>
        <v>-50.557165493401691</v>
      </c>
      <c r="L14" s="82"/>
    </row>
    <row r="15" spans="1:12" ht="15" x14ac:dyDescent="0.25">
      <c r="A15" s="129">
        <v>45412</v>
      </c>
      <c r="B15" s="34">
        <v>0.01</v>
      </c>
      <c r="C15" s="34">
        <v>0.01</v>
      </c>
      <c r="D15" s="128">
        <f t="shared" si="0"/>
        <v>0.01</v>
      </c>
      <c r="E15" s="35">
        <f t="shared" si="1"/>
        <v>0</v>
      </c>
      <c r="F15" s="35">
        <f t="shared" si="2"/>
        <v>0</v>
      </c>
      <c r="G15" s="39">
        <f t="shared" si="3"/>
        <v>5.7971014492753623</v>
      </c>
      <c r="H15" s="40">
        <f t="shared" si="4"/>
        <v>43.366612744393393</v>
      </c>
      <c r="I15" s="41">
        <f t="shared" si="5"/>
        <v>-31.77240984584267</v>
      </c>
      <c r="J15" s="42">
        <f t="shared" si="6"/>
        <v>62.15136839195241</v>
      </c>
      <c r="K15" s="127">
        <f t="shared" si="7"/>
        <v>-50.557165493401691</v>
      </c>
      <c r="L15" s="82"/>
    </row>
    <row r="16" spans="1:12" ht="15" x14ac:dyDescent="0.25">
      <c r="A16" s="129">
        <v>45413</v>
      </c>
      <c r="B16" s="34">
        <v>0.01</v>
      </c>
      <c r="C16" s="34">
        <v>0.01</v>
      </c>
      <c r="D16" s="128">
        <f t="shared" si="0"/>
        <v>0.01</v>
      </c>
      <c r="E16" s="35">
        <f t="shared" si="1"/>
        <v>0</v>
      </c>
      <c r="F16" s="35">
        <f t="shared" si="2"/>
        <v>0</v>
      </c>
      <c r="G16" s="39">
        <f t="shared" si="3"/>
        <v>5.7971014492753623</v>
      </c>
      <c r="H16" s="40">
        <f t="shared" si="4"/>
        <v>43.366612744393393</v>
      </c>
      <c r="I16" s="41">
        <f t="shared" si="5"/>
        <v>-31.77240984584267</v>
      </c>
      <c r="J16" s="42">
        <f t="shared" si="6"/>
        <v>62.15136839195241</v>
      </c>
      <c r="K16" s="127">
        <f t="shared" si="7"/>
        <v>-50.557165493401691</v>
      </c>
      <c r="L16" s="82"/>
    </row>
    <row r="17" spans="1:20" ht="15" x14ac:dyDescent="0.25">
      <c r="A17" s="129">
        <v>45414</v>
      </c>
      <c r="B17" s="34">
        <v>0.01</v>
      </c>
      <c r="C17" s="34">
        <v>0.01</v>
      </c>
      <c r="D17" s="128">
        <f t="shared" si="0"/>
        <v>0.01</v>
      </c>
      <c r="E17" s="35">
        <f t="shared" si="1"/>
        <v>0</v>
      </c>
      <c r="F17" s="35">
        <f t="shared" si="2"/>
        <v>0</v>
      </c>
      <c r="G17" s="39">
        <f t="shared" si="3"/>
        <v>5.7971014492753623</v>
      </c>
      <c r="H17" s="40">
        <f t="shared" si="4"/>
        <v>43.366612744393393</v>
      </c>
      <c r="I17" s="41">
        <f t="shared" si="5"/>
        <v>-31.77240984584267</v>
      </c>
      <c r="J17" s="42">
        <f t="shared" si="6"/>
        <v>62.15136839195241</v>
      </c>
      <c r="K17" s="127">
        <f t="shared" si="7"/>
        <v>-50.557165493401691</v>
      </c>
      <c r="L17" s="82"/>
    </row>
    <row r="18" spans="1:20" ht="15" x14ac:dyDescent="0.25">
      <c r="A18" s="129">
        <v>45415</v>
      </c>
      <c r="B18" s="34">
        <v>0.01</v>
      </c>
      <c r="C18" s="34">
        <v>0.01</v>
      </c>
      <c r="D18" s="128">
        <f t="shared" si="0"/>
        <v>0.01</v>
      </c>
      <c r="E18" s="35">
        <f t="shared" si="1"/>
        <v>0</v>
      </c>
      <c r="F18" s="35">
        <f t="shared" si="2"/>
        <v>0</v>
      </c>
      <c r="G18" s="39">
        <f t="shared" si="3"/>
        <v>5.7971014492753623</v>
      </c>
      <c r="H18" s="40">
        <f t="shared" si="4"/>
        <v>43.366612744393393</v>
      </c>
      <c r="I18" s="41">
        <f t="shared" si="5"/>
        <v>-31.77240984584267</v>
      </c>
      <c r="J18" s="42">
        <f t="shared" si="6"/>
        <v>62.15136839195241</v>
      </c>
      <c r="K18" s="127">
        <f t="shared" si="7"/>
        <v>-50.557165493401691</v>
      </c>
      <c r="L18" s="82"/>
    </row>
    <row r="19" spans="1:20" ht="15" x14ac:dyDescent="0.25">
      <c r="A19" s="129">
        <v>45416</v>
      </c>
      <c r="B19" s="34">
        <v>0.01</v>
      </c>
      <c r="C19" s="34">
        <v>0.01</v>
      </c>
      <c r="D19" s="128">
        <f t="shared" si="0"/>
        <v>0.01</v>
      </c>
      <c r="E19" s="35">
        <f t="shared" si="1"/>
        <v>0</v>
      </c>
      <c r="F19" s="35">
        <f t="shared" si="2"/>
        <v>0</v>
      </c>
      <c r="G19" s="39">
        <f t="shared" si="3"/>
        <v>5.7971014492753623</v>
      </c>
      <c r="H19" s="40">
        <f t="shared" si="4"/>
        <v>43.366612744393393</v>
      </c>
      <c r="I19" s="41">
        <f t="shared" si="5"/>
        <v>-31.77240984584267</v>
      </c>
      <c r="J19" s="42">
        <f t="shared" si="6"/>
        <v>62.15136839195241</v>
      </c>
      <c r="K19" s="127">
        <f t="shared" si="7"/>
        <v>-50.557165493401691</v>
      </c>
      <c r="L19" s="82"/>
    </row>
    <row r="20" spans="1:20" ht="15" x14ac:dyDescent="0.25">
      <c r="A20" s="129">
        <v>45417</v>
      </c>
      <c r="B20" s="34">
        <v>0.01</v>
      </c>
      <c r="C20" s="34">
        <v>0.01</v>
      </c>
      <c r="D20" s="128">
        <f t="shared" si="0"/>
        <v>0.01</v>
      </c>
      <c r="E20" s="35">
        <f t="shared" si="1"/>
        <v>0</v>
      </c>
      <c r="F20" s="35">
        <f t="shared" si="2"/>
        <v>0</v>
      </c>
      <c r="G20" s="39">
        <f t="shared" si="3"/>
        <v>5.7971014492753623</v>
      </c>
      <c r="H20" s="40">
        <f t="shared" si="4"/>
        <v>43.366612744393393</v>
      </c>
      <c r="I20" s="41">
        <f t="shared" si="5"/>
        <v>-31.77240984584267</v>
      </c>
      <c r="J20" s="42">
        <f t="shared" si="6"/>
        <v>62.15136839195241</v>
      </c>
      <c r="K20" s="127">
        <f t="shared" si="7"/>
        <v>-50.557165493401691</v>
      </c>
      <c r="L20" s="82"/>
    </row>
    <row r="21" spans="1:20" ht="15" x14ac:dyDescent="0.25">
      <c r="A21" s="129">
        <v>45418</v>
      </c>
      <c r="B21" s="34">
        <v>0.01</v>
      </c>
      <c r="C21" s="34">
        <v>0.01</v>
      </c>
      <c r="D21" s="128">
        <f t="shared" si="0"/>
        <v>0.01</v>
      </c>
      <c r="E21" s="35">
        <f t="shared" si="1"/>
        <v>0</v>
      </c>
      <c r="F21" s="35">
        <f t="shared" si="2"/>
        <v>0</v>
      </c>
      <c r="G21" s="39">
        <f t="shared" si="3"/>
        <v>5.7971014492753623</v>
      </c>
      <c r="H21" s="40">
        <f t="shared" si="4"/>
        <v>43.366612744393393</v>
      </c>
      <c r="I21" s="41">
        <f t="shared" si="5"/>
        <v>-31.77240984584267</v>
      </c>
      <c r="J21" s="42">
        <f t="shared" si="6"/>
        <v>62.15136839195241</v>
      </c>
      <c r="K21" s="127">
        <f t="shared" si="7"/>
        <v>-50.557165493401691</v>
      </c>
      <c r="L21" s="82"/>
    </row>
    <row r="22" spans="1:20" ht="15" x14ac:dyDescent="0.25">
      <c r="A22" s="129">
        <v>45419</v>
      </c>
      <c r="B22" s="34">
        <v>0.01</v>
      </c>
      <c r="C22" s="34">
        <v>0.01</v>
      </c>
      <c r="D22" s="128">
        <f t="shared" si="0"/>
        <v>0.01</v>
      </c>
      <c r="E22" s="35">
        <f t="shared" si="1"/>
        <v>0</v>
      </c>
      <c r="F22" s="35">
        <f t="shared" si="2"/>
        <v>0</v>
      </c>
      <c r="G22" s="39">
        <f t="shared" si="3"/>
        <v>5.7971014492753623</v>
      </c>
      <c r="H22" s="40">
        <f t="shared" si="4"/>
        <v>43.366612744393393</v>
      </c>
      <c r="I22" s="41">
        <f t="shared" si="5"/>
        <v>-31.77240984584267</v>
      </c>
      <c r="J22" s="42">
        <f t="shared" si="6"/>
        <v>62.15136839195241</v>
      </c>
      <c r="K22" s="127">
        <f t="shared" si="7"/>
        <v>-50.557165493401691</v>
      </c>
      <c r="L22" s="82"/>
    </row>
    <row r="23" spans="1:20" ht="15" x14ac:dyDescent="0.25">
      <c r="A23" s="129">
        <v>45420</v>
      </c>
      <c r="B23" s="34">
        <v>0.01</v>
      </c>
      <c r="C23" s="34">
        <v>0.01</v>
      </c>
      <c r="D23" s="128">
        <f t="shared" si="0"/>
        <v>0.01</v>
      </c>
      <c r="E23" s="35">
        <f t="shared" si="1"/>
        <v>0</v>
      </c>
      <c r="F23" s="35">
        <f t="shared" si="2"/>
        <v>0</v>
      </c>
      <c r="G23" s="39">
        <f t="shared" si="3"/>
        <v>5.7971014492753623</v>
      </c>
      <c r="H23" s="40">
        <f t="shared" si="4"/>
        <v>43.366612744393393</v>
      </c>
      <c r="I23" s="41">
        <f t="shared" si="5"/>
        <v>-31.77240984584267</v>
      </c>
      <c r="J23" s="42">
        <f t="shared" si="6"/>
        <v>62.15136839195241</v>
      </c>
      <c r="K23" s="127">
        <f t="shared" si="7"/>
        <v>-50.557165493401691</v>
      </c>
      <c r="L23" s="82"/>
    </row>
    <row r="24" spans="1:20" ht="15" x14ac:dyDescent="0.25">
      <c r="A24" s="129">
        <v>45421</v>
      </c>
      <c r="B24" s="34">
        <v>0.01</v>
      </c>
      <c r="C24" s="34">
        <v>0.01</v>
      </c>
      <c r="D24" s="128">
        <f t="shared" si="0"/>
        <v>0.01</v>
      </c>
      <c r="E24" s="35">
        <f t="shared" si="1"/>
        <v>0</v>
      </c>
      <c r="F24" s="35">
        <f t="shared" si="2"/>
        <v>0</v>
      </c>
      <c r="G24" s="39">
        <f t="shared" si="3"/>
        <v>5.7971014492753623</v>
      </c>
      <c r="H24" s="40">
        <f t="shared" si="4"/>
        <v>43.366612744393393</v>
      </c>
      <c r="I24" s="41">
        <f t="shared" si="5"/>
        <v>-31.77240984584267</v>
      </c>
      <c r="J24" s="42">
        <f t="shared" si="6"/>
        <v>62.15136839195241</v>
      </c>
      <c r="K24" s="127">
        <f t="shared" si="7"/>
        <v>-50.557165493401691</v>
      </c>
      <c r="L24" s="82"/>
    </row>
    <row r="25" spans="1:20" ht="15" x14ac:dyDescent="0.25">
      <c r="A25" s="129">
        <v>45422</v>
      </c>
      <c r="B25" s="34">
        <v>0.01</v>
      </c>
      <c r="C25" s="34">
        <v>0.01</v>
      </c>
      <c r="D25" s="128">
        <f t="shared" si="0"/>
        <v>0.01</v>
      </c>
      <c r="E25" s="35">
        <f t="shared" si="1"/>
        <v>0</v>
      </c>
      <c r="F25" s="35">
        <f t="shared" si="2"/>
        <v>0</v>
      </c>
      <c r="G25" s="39">
        <f t="shared" si="3"/>
        <v>5.7971014492753623</v>
      </c>
      <c r="H25" s="40">
        <f t="shared" si="4"/>
        <v>43.366612744393393</v>
      </c>
      <c r="I25" s="41">
        <f t="shared" si="5"/>
        <v>-31.77240984584267</v>
      </c>
      <c r="J25" s="42">
        <f t="shared" si="6"/>
        <v>62.15136839195241</v>
      </c>
      <c r="K25" s="127">
        <f t="shared" si="7"/>
        <v>-50.557165493401691</v>
      </c>
      <c r="L25" s="82"/>
    </row>
    <row r="26" spans="1:20" x14ac:dyDescent="0.25">
      <c r="H26" s="126"/>
      <c r="I26" s="126"/>
      <c r="J26" s="126"/>
      <c r="K26" s="126"/>
    </row>
    <row r="27" spans="1:20" x14ac:dyDescent="0.25">
      <c r="B27" s="1"/>
      <c r="C27" s="124"/>
      <c r="D27" s="123"/>
      <c r="E27" s="1"/>
      <c r="F27" s="1"/>
      <c r="O27" s="99" t="s">
        <v>20</v>
      </c>
      <c r="P27" s="17" t="s">
        <v>7</v>
      </c>
      <c r="Q27" s="125">
        <f>AVERAGE(F3:F25)</f>
        <v>5.7971014492753623</v>
      </c>
    </row>
    <row r="28" spans="1:20" x14ac:dyDescent="0.25">
      <c r="B28" s="1"/>
      <c r="C28" s="89"/>
      <c r="D28" s="123"/>
      <c r="E28" s="1"/>
      <c r="F28" s="1"/>
      <c r="H28" s="122"/>
      <c r="I28" s="16"/>
      <c r="J28" s="2"/>
      <c r="O28" s="15" t="s">
        <v>24</v>
      </c>
      <c r="P28" s="16" t="s">
        <v>15</v>
      </c>
      <c r="Q28" s="2">
        <f>_xlfn.STDEV.P(F3:F25)</f>
        <v>18.784755647559017</v>
      </c>
    </row>
    <row r="29" spans="1:20" x14ac:dyDescent="0.25">
      <c r="B29" s="89"/>
      <c r="C29" s="124"/>
      <c r="D29" s="123"/>
      <c r="E29" s="1"/>
      <c r="F29" s="1"/>
      <c r="H29" s="15"/>
      <c r="I29" s="16"/>
      <c r="J29" s="2"/>
      <c r="O29" s="98" t="s">
        <v>21</v>
      </c>
      <c r="P29" s="97" t="s">
        <v>16</v>
      </c>
      <c r="Q29" s="121">
        <f>Q27+2*Q28</f>
        <v>43.366612744393393</v>
      </c>
      <c r="R29" s="27" t="s">
        <v>26</v>
      </c>
      <c r="S29" s="27"/>
      <c r="T29" s="27"/>
    </row>
    <row r="30" spans="1:20" x14ac:dyDescent="0.25">
      <c r="H30" s="15"/>
      <c r="I30" s="16"/>
      <c r="J30" s="2"/>
      <c r="O30" s="96" t="s">
        <v>22</v>
      </c>
      <c r="P30" s="95" t="s">
        <v>17</v>
      </c>
      <c r="Q30" s="120">
        <f>Q27-2*Q28</f>
        <v>-31.77240984584267</v>
      </c>
      <c r="R30" s="28" t="s">
        <v>27</v>
      </c>
      <c r="S30" s="27"/>
      <c r="T30" s="27"/>
    </row>
    <row r="31" spans="1:20" ht="43.5" customHeight="1" x14ac:dyDescent="0.25">
      <c r="A31" s="142"/>
      <c r="B31" s="143"/>
      <c r="C31" s="143"/>
      <c r="D31" s="143"/>
      <c r="E31" s="143"/>
      <c r="F31" s="143"/>
      <c r="G31" s="143"/>
      <c r="H31" s="143"/>
      <c r="I31" s="16"/>
      <c r="J31" s="2"/>
      <c r="O31" s="92" t="s">
        <v>9</v>
      </c>
      <c r="P31" s="91" t="s">
        <v>18</v>
      </c>
      <c r="Q31" s="118">
        <f>Q27+3*Q28</f>
        <v>62.15136839195241</v>
      </c>
      <c r="R31" s="28" t="s">
        <v>28</v>
      </c>
      <c r="S31" s="27"/>
      <c r="T31" s="27"/>
    </row>
    <row r="32" spans="1:20" x14ac:dyDescent="0.25">
      <c r="H32" s="15"/>
      <c r="I32" s="16"/>
      <c r="J32" s="2"/>
      <c r="O32" s="79" t="s">
        <v>23</v>
      </c>
      <c r="P32" s="78" t="s">
        <v>19</v>
      </c>
      <c r="Q32" s="117">
        <f>Q27-3*Q28</f>
        <v>-50.557165493401691</v>
      </c>
      <c r="R32" s="28" t="s">
        <v>29</v>
      </c>
      <c r="S32" s="27"/>
      <c r="T32" s="27"/>
    </row>
    <row r="33" spans="8:22" x14ac:dyDescent="0.25">
      <c r="H33" s="15"/>
      <c r="I33" s="16"/>
      <c r="J33" s="2"/>
    </row>
    <row r="34" spans="8:22" x14ac:dyDescent="0.25">
      <c r="O34" s="88" t="s">
        <v>74</v>
      </c>
    </row>
    <row r="35" spans="8:22" x14ac:dyDescent="0.25">
      <c r="O35" s="80" t="s">
        <v>73</v>
      </c>
    </row>
    <row r="37" spans="8:22" ht="63" customHeight="1" x14ac:dyDescent="0.25">
      <c r="O37" s="147"/>
      <c r="P37" s="148"/>
      <c r="Q37" s="148"/>
      <c r="R37" s="148"/>
      <c r="S37" s="148"/>
      <c r="T37" s="148"/>
      <c r="U37" s="148"/>
      <c r="V37" s="148"/>
    </row>
  </sheetData>
  <mergeCells count="2">
    <mergeCell ref="A31:H31"/>
    <mergeCell ref="O37:V37"/>
  </mergeCells>
  <hyperlinks>
    <hyperlink ref="O35" r:id="rId1"/>
    <hyperlink ref="O34" r:id="rId2"/>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workbookViewId="0">
      <selection activeCell="B3" sqref="B3"/>
    </sheetView>
  </sheetViews>
  <sheetFormatPr defaultRowHeight="13.2" x14ac:dyDescent="0.25"/>
  <cols>
    <col min="1" max="1" width="11.77734375" style="9" customWidth="1"/>
    <col min="2" max="2" width="12.77734375" customWidth="1"/>
    <col min="3" max="3" width="13.77734375" customWidth="1"/>
    <col min="4" max="4" width="11.77734375" customWidth="1"/>
    <col min="5" max="5" width="14.77734375" customWidth="1"/>
    <col min="6" max="6" width="19" customWidth="1"/>
    <col min="7" max="7" width="12.77734375" customWidth="1"/>
    <col min="8" max="8" width="11" customWidth="1"/>
    <col min="9" max="9" width="11.44140625" customWidth="1"/>
    <col min="10" max="10" width="10.77734375" customWidth="1"/>
    <col min="11" max="11" width="11.21875" customWidth="1"/>
    <col min="12" max="12" width="98.109375" customWidth="1"/>
    <col min="14" max="14" width="7.77734375" customWidth="1"/>
    <col min="15" max="15" width="19.21875" customWidth="1"/>
  </cols>
  <sheetData>
    <row r="1" spans="1:12" ht="30" x14ac:dyDescent="0.5">
      <c r="B1" s="65" t="s">
        <v>92</v>
      </c>
      <c r="C1" s="6"/>
      <c r="D1" s="6"/>
      <c r="E1" s="6"/>
      <c r="F1" s="6"/>
    </row>
    <row r="2" spans="1:12" s="85" customFormat="1" ht="46.8" x14ac:dyDescent="0.3">
      <c r="A2" s="37" t="s">
        <v>3</v>
      </c>
      <c r="B2" s="30" t="s">
        <v>82</v>
      </c>
      <c r="C2" s="30" t="s">
        <v>81</v>
      </c>
      <c r="D2" s="30" t="s">
        <v>77</v>
      </c>
      <c r="E2" s="30" t="s">
        <v>4</v>
      </c>
      <c r="F2" s="30" t="s">
        <v>14</v>
      </c>
      <c r="G2" s="136" t="s">
        <v>25</v>
      </c>
      <c r="H2" s="135" t="s">
        <v>16</v>
      </c>
      <c r="I2" s="134" t="s">
        <v>17</v>
      </c>
      <c r="J2" s="133" t="s">
        <v>18</v>
      </c>
      <c r="K2" s="132" t="s">
        <v>19</v>
      </c>
      <c r="L2" s="137" t="s">
        <v>62</v>
      </c>
    </row>
    <row r="3" spans="1:12" ht="15" x14ac:dyDescent="0.25">
      <c r="A3" s="129"/>
      <c r="B3" s="34"/>
      <c r="C3" s="34"/>
      <c r="D3" s="128" t="e">
        <f t="shared" ref="D3:D25" si="0">AVERAGE(B3:C3)</f>
        <v>#DIV/0!</v>
      </c>
      <c r="E3" s="35">
        <f t="shared" ref="E3:E25" si="1">ABS(B3-C3)</f>
        <v>0</v>
      </c>
      <c r="F3" s="35" t="e">
        <f t="shared" ref="F3:F25" si="2">E3*100/D3</f>
        <v>#DIV/0!</v>
      </c>
      <c r="G3" s="39" t="e">
        <f t="shared" ref="G3:G25" si="3">$Q$27</f>
        <v>#DIV/0!</v>
      </c>
      <c r="H3" s="40" t="e">
        <f t="shared" ref="H3:H25" si="4">$Q$29</f>
        <v>#DIV/0!</v>
      </c>
      <c r="I3" s="41" t="e">
        <f t="shared" ref="I3:I25" si="5">$Q$30</f>
        <v>#DIV/0!</v>
      </c>
      <c r="J3" s="42" t="e">
        <f t="shared" ref="J3:J25" si="6">$Q$31</f>
        <v>#DIV/0!</v>
      </c>
      <c r="K3" s="127" t="e">
        <f t="shared" ref="K3:K25" si="7">$Q$32</f>
        <v>#DIV/0!</v>
      </c>
      <c r="L3" s="82"/>
    </row>
    <row r="4" spans="1:12" ht="15" x14ac:dyDescent="0.25">
      <c r="A4" s="129"/>
      <c r="B4" s="34"/>
      <c r="C4" s="34"/>
      <c r="D4" s="128" t="e">
        <f t="shared" si="0"/>
        <v>#DIV/0!</v>
      </c>
      <c r="E4" s="35">
        <f t="shared" si="1"/>
        <v>0</v>
      </c>
      <c r="F4" s="35" t="e">
        <f t="shared" si="2"/>
        <v>#DIV/0!</v>
      </c>
      <c r="G4" s="39" t="e">
        <f t="shared" si="3"/>
        <v>#DIV/0!</v>
      </c>
      <c r="H4" s="40" t="e">
        <f t="shared" si="4"/>
        <v>#DIV/0!</v>
      </c>
      <c r="I4" s="41" t="e">
        <f t="shared" si="5"/>
        <v>#DIV/0!</v>
      </c>
      <c r="J4" s="42" t="e">
        <f t="shared" si="6"/>
        <v>#DIV/0!</v>
      </c>
      <c r="K4" s="127" t="e">
        <f t="shared" si="7"/>
        <v>#DIV/0!</v>
      </c>
      <c r="L4" s="82"/>
    </row>
    <row r="5" spans="1:12" ht="15" x14ac:dyDescent="0.25">
      <c r="A5" s="129"/>
      <c r="B5" s="34"/>
      <c r="C5" s="34"/>
      <c r="D5" s="128" t="e">
        <f t="shared" si="0"/>
        <v>#DIV/0!</v>
      </c>
      <c r="E5" s="35">
        <f t="shared" si="1"/>
        <v>0</v>
      </c>
      <c r="F5" s="35" t="e">
        <f t="shared" si="2"/>
        <v>#DIV/0!</v>
      </c>
      <c r="G5" s="39" t="e">
        <f t="shared" si="3"/>
        <v>#DIV/0!</v>
      </c>
      <c r="H5" s="40" t="e">
        <f t="shared" si="4"/>
        <v>#DIV/0!</v>
      </c>
      <c r="I5" s="41" t="e">
        <f t="shared" si="5"/>
        <v>#DIV/0!</v>
      </c>
      <c r="J5" s="42" t="e">
        <f t="shared" si="6"/>
        <v>#DIV/0!</v>
      </c>
      <c r="K5" s="127" t="e">
        <f t="shared" si="7"/>
        <v>#DIV/0!</v>
      </c>
      <c r="L5" s="82"/>
    </row>
    <row r="6" spans="1:12" ht="15" x14ac:dyDescent="0.25">
      <c r="A6" s="129"/>
      <c r="B6" s="34"/>
      <c r="C6" s="34"/>
      <c r="D6" s="128" t="e">
        <f t="shared" si="0"/>
        <v>#DIV/0!</v>
      </c>
      <c r="E6" s="35">
        <f t="shared" si="1"/>
        <v>0</v>
      </c>
      <c r="F6" s="35" t="e">
        <f t="shared" si="2"/>
        <v>#DIV/0!</v>
      </c>
      <c r="G6" s="39" t="e">
        <f t="shared" si="3"/>
        <v>#DIV/0!</v>
      </c>
      <c r="H6" s="40" t="e">
        <f t="shared" si="4"/>
        <v>#DIV/0!</v>
      </c>
      <c r="I6" s="41" t="e">
        <f t="shared" si="5"/>
        <v>#DIV/0!</v>
      </c>
      <c r="J6" s="42" t="e">
        <f t="shared" si="6"/>
        <v>#DIV/0!</v>
      </c>
      <c r="K6" s="127" t="e">
        <f t="shared" si="7"/>
        <v>#DIV/0!</v>
      </c>
      <c r="L6" s="82"/>
    </row>
    <row r="7" spans="1:12" ht="15" x14ac:dyDescent="0.25">
      <c r="A7" s="129"/>
      <c r="B7" s="34"/>
      <c r="C7" s="34"/>
      <c r="D7" s="128" t="e">
        <f t="shared" si="0"/>
        <v>#DIV/0!</v>
      </c>
      <c r="E7" s="35">
        <f t="shared" si="1"/>
        <v>0</v>
      </c>
      <c r="F7" s="35" t="e">
        <f t="shared" si="2"/>
        <v>#DIV/0!</v>
      </c>
      <c r="G7" s="39" t="e">
        <f t="shared" si="3"/>
        <v>#DIV/0!</v>
      </c>
      <c r="H7" s="40" t="e">
        <f t="shared" si="4"/>
        <v>#DIV/0!</v>
      </c>
      <c r="I7" s="41" t="e">
        <f t="shared" si="5"/>
        <v>#DIV/0!</v>
      </c>
      <c r="J7" s="42" t="e">
        <f t="shared" si="6"/>
        <v>#DIV/0!</v>
      </c>
      <c r="K7" s="127" t="e">
        <f t="shared" si="7"/>
        <v>#DIV/0!</v>
      </c>
      <c r="L7" s="82"/>
    </row>
    <row r="8" spans="1:12" ht="15" x14ac:dyDescent="0.25">
      <c r="A8" s="129"/>
      <c r="B8" s="34"/>
      <c r="C8" s="34"/>
      <c r="D8" s="128" t="e">
        <f t="shared" si="0"/>
        <v>#DIV/0!</v>
      </c>
      <c r="E8" s="35">
        <f t="shared" si="1"/>
        <v>0</v>
      </c>
      <c r="F8" s="35" t="e">
        <f t="shared" si="2"/>
        <v>#DIV/0!</v>
      </c>
      <c r="G8" s="39" t="e">
        <f t="shared" si="3"/>
        <v>#DIV/0!</v>
      </c>
      <c r="H8" s="40" t="e">
        <f t="shared" si="4"/>
        <v>#DIV/0!</v>
      </c>
      <c r="I8" s="41" t="e">
        <f t="shared" si="5"/>
        <v>#DIV/0!</v>
      </c>
      <c r="J8" s="42" t="e">
        <f t="shared" si="6"/>
        <v>#DIV/0!</v>
      </c>
      <c r="K8" s="127" t="e">
        <f t="shared" si="7"/>
        <v>#DIV/0!</v>
      </c>
      <c r="L8" s="82"/>
    </row>
    <row r="9" spans="1:12" ht="15" x14ac:dyDescent="0.25">
      <c r="A9" s="129"/>
      <c r="B9" s="34"/>
      <c r="C9" s="34"/>
      <c r="D9" s="128" t="e">
        <f t="shared" si="0"/>
        <v>#DIV/0!</v>
      </c>
      <c r="E9" s="35">
        <f t="shared" si="1"/>
        <v>0</v>
      </c>
      <c r="F9" s="35" t="e">
        <f t="shared" si="2"/>
        <v>#DIV/0!</v>
      </c>
      <c r="G9" s="39" t="e">
        <f t="shared" si="3"/>
        <v>#DIV/0!</v>
      </c>
      <c r="H9" s="40" t="e">
        <f t="shared" si="4"/>
        <v>#DIV/0!</v>
      </c>
      <c r="I9" s="41" t="e">
        <f t="shared" si="5"/>
        <v>#DIV/0!</v>
      </c>
      <c r="J9" s="42" t="e">
        <f t="shared" si="6"/>
        <v>#DIV/0!</v>
      </c>
      <c r="K9" s="127" t="e">
        <f t="shared" si="7"/>
        <v>#DIV/0!</v>
      </c>
      <c r="L9" s="82"/>
    </row>
    <row r="10" spans="1:12" ht="15" x14ac:dyDescent="0.25">
      <c r="A10" s="129"/>
      <c r="B10" s="34"/>
      <c r="C10" s="34"/>
      <c r="D10" s="128" t="e">
        <f t="shared" si="0"/>
        <v>#DIV/0!</v>
      </c>
      <c r="E10" s="35">
        <f t="shared" si="1"/>
        <v>0</v>
      </c>
      <c r="F10" s="35" t="e">
        <f t="shared" si="2"/>
        <v>#DIV/0!</v>
      </c>
      <c r="G10" s="39" t="e">
        <f t="shared" si="3"/>
        <v>#DIV/0!</v>
      </c>
      <c r="H10" s="40" t="e">
        <f t="shared" si="4"/>
        <v>#DIV/0!</v>
      </c>
      <c r="I10" s="41" t="e">
        <f t="shared" si="5"/>
        <v>#DIV/0!</v>
      </c>
      <c r="J10" s="42" t="e">
        <f t="shared" si="6"/>
        <v>#DIV/0!</v>
      </c>
      <c r="K10" s="127" t="e">
        <f t="shared" si="7"/>
        <v>#DIV/0!</v>
      </c>
      <c r="L10" s="82"/>
    </row>
    <row r="11" spans="1:12" ht="15" x14ac:dyDescent="0.25">
      <c r="A11" s="129"/>
      <c r="B11" s="34"/>
      <c r="C11" s="34"/>
      <c r="D11" s="128" t="e">
        <f t="shared" si="0"/>
        <v>#DIV/0!</v>
      </c>
      <c r="E11" s="35">
        <f t="shared" si="1"/>
        <v>0</v>
      </c>
      <c r="F11" s="35" t="e">
        <f t="shared" si="2"/>
        <v>#DIV/0!</v>
      </c>
      <c r="G11" s="39" t="e">
        <f t="shared" si="3"/>
        <v>#DIV/0!</v>
      </c>
      <c r="H11" s="40" t="e">
        <f t="shared" si="4"/>
        <v>#DIV/0!</v>
      </c>
      <c r="I11" s="41" t="e">
        <f t="shared" si="5"/>
        <v>#DIV/0!</v>
      </c>
      <c r="J11" s="42" t="e">
        <f t="shared" si="6"/>
        <v>#DIV/0!</v>
      </c>
      <c r="K11" s="127" t="e">
        <f t="shared" si="7"/>
        <v>#DIV/0!</v>
      </c>
      <c r="L11" s="82"/>
    </row>
    <row r="12" spans="1:12" ht="15" x14ac:dyDescent="0.25">
      <c r="A12" s="129"/>
      <c r="B12" s="34"/>
      <c r="C12" s="34"/>
      <c r="D12" s="128" t="e">
        <f t="shared" si="0"/>
        <v>#DIV/0!</v>
      </c>
      <c r="E12" s="35">
        <f t="shared" si="1"/>
        <v>0</v>
      </c>
      <c r="F12" s="35" t="e">
        <f t="shared" si="2"/>
        <v>#DIV/0!</v>
      </c>
      <c r="G12" s="39" t="e">
        <f t="shared" si="3"/>
        <v>#DIV/0!</v>
      </c>
      <c r="H12" s="40" t="e">
        <f t="shared" si="4"/>
        <v>#DIV/0!</v>
      </c>
      <c r="I12" s="41" t="e">
        <f t="shared" si="5"/>
        <v>#DIV/0!</v>
      </c>
      <c r="J12" s="42" t="e">
        <f t="shared" si="6"/>
        <v>#DIV/0!</v>
      </c>
      <c r="K12" s="127" t="e">
        <f t="shared" si="7"/>
        <v>#DIV/0!</v>
      </c>
      <c r="L12" s="82"/>
    </row>
    <row r="13" spans="1:12" ht="15" x14ac:dyDescent="0.25">
      <c r="A13" s="129"/>
      <c r="B13" s="34"/>
      <c r="C13" s="34"/>
      <c r="D13" s="128" t="e">
        <f t="shared" si="0"/>
        <v>#DIV/0!</v>
      </c>
      <c r="E13" s="35">
        <f t="shared" si="1"/>
        <v>0</v>
      </c>
      <c r="F13" s="35" t="e">
        <f t="shared" si="2"/>
        <v>#DIV/0!</v>
      </c>
      <c r="G13" s="39" t="e">
        <f t="shared" si="3"/>
        <v>#DIV/0!</v>
      </c>
      <c r="H13" s="40" t="e">
        <f t="shared" si="4"/>
        <v>#DIV/0!</v>
      </c>
      <c r="I13" s="41" t="e">
        <f t="shared" si="5"/>
        <v>#DIV/0!</v>
      </c>
      <c r="J13" s="42" t="e">
        <f t="shared" si="6"/>
        <v>#DIV/0!</v>
      </c>
      <c r="K13" s="127" t="e">
        <f t="shared" si="7"/>
        <v>#DIV/0!</v>
      </c>
      <c r="L13" s="82"/>
    </row>
    <row r="14" spans="1:12" ht="15" x14ac:dyDescent="0.25">
      <c r="A14" s="129"/>
      <c r="B14" s="34"/>
      <c r="C14" s="34"/>
      <c r="D14" s="128" t="e">
        <f t="shared" si="0"/>
        <v>#DIV/0!</v>
      </c>
      <c r="E14" s="35">
        <f t="shared" si="1"/>
        <v>0</v>
      </c>
      <c r="F14" s="35" t="e">
        <f t="shared" si="2"/>
        <v>#DIV/0!</v>
      </c>
      <c r="G14" s="39" t="e">
        <f t="shared" si="3"/>
        <v>#DIV/0!</v>
      </c>
      <c r="H14" s="40" t="e">
        <f t="shared" si="4"/>
        <v>#DIV/0!</v>
      </c>
      <c r="I14" s="41" t="e">
        <f t="shared" si="5"/>
        <v>#DIV/0!</v>
      </c>
      <c r="J14" s="42" t="e">
        <f t="shared" si="6"/>
        <v>#DIV/0!</v>
      </c>
      <c r="K14" s="127" t="e">
        <f t="shared" si="7"/>
        <v>#DIV/0!</v>
      </c>
      <c r="L14" s="82"/>
    </row>
    <row r="15" spans="1:12" ht="15" x14ac:dyDescent="0.25">
      <c r="A15" s="129"/>
      <c r="B15" s="34"/>
      <c r="C15" s="34"/>
      <c r="D15" s="128" t="e">
        <f t="shared" si="0"/>
        <v>#DIV/0!</v>
      </c>
      <c r="E15" s="35">
        <f t="shared" si="1"/>
        <v>0</v>
      </c>
      <c r="F15" s="35" t="e">
        <f t="shared" si="2"/>
        <v>#DIV/0!</v>
      </c>
      <c r="G15" s="39" t="e">
        <f t="shared" si="3"/>
        <v>#DIV/0!</v>
      </c>
      <c r="H15" s="40" t="e">
        <f t="shared" si="4"/>
        <v>#DIV/0!</v>
      </c>
      <c r="I15" s="41" t="e">
        <f t="shared" si="5"/>
        <v>#DIV/0!</v>
      </c>
      <c r="J15" s="42" t="e">
        <f t="shared" si="6"/>
        <v>#DIV/0!</v>
      </c>
      <c r="K15" s="127" t="e">
        <f t="shared" si="7"/>
        <v>#DIV/0!</v>
      </c>
      <c r="L15" s="82"/>
    </row>
    <row r="16" spans="1:12" ht="15" x14ac:dyDescent="0.25">
      <c r="A16" s="129"/>
      <c r="B16" s="34"/>
      <c r="C16" s="34"/>
      <c r="D16" s="128" t="e">
        <f t="shared" si="0"/>
        <v>#DIV/0!</v>
      </c>
      <c r="E16" s="35">
        <f t="shared" si="1"/>
        <v>0</v>
      </c>
      <c r="F16" s="35" t="e">
        <f t="shared" si="2"/>
        <v>#DIV/0!</v>
      </c>
      <c r="G16" s="39" t="e">
        <f t="shared" si="3"/>
        <v>#DIV/0!</v>
      </c>
      <c r="H16" s="40" t="e">
        <f t="shared" si="4"/>
        <v>#DIV/0!</v>
      </c>
      <c r="I16" s="41" t="e">
        <f t="shared" si="5"/>
        <v>#DIV/0!</v>
      </c>
      <c r="J16" s="42" t="e">
        <f t="shared" si="6"/>
        <v>#DIV/0!</v>
      </c>
      <c r="K16" s="127" t="e">
        <f t="shared" si="7"/>
        <v>#DIV/0!</v>
      </c>
      <c r="L16" s="82"/>
    </row>
    <row r="17" spans="1:20" ht="15" x14ac:dyDescent="0.25">
      <c r="A17" s="129"/>
      <c r="B17" s="34"/>
      <c r="C17" s="34"/>
      <c r="D17" s="128" t="e">
        <f t="shared" si="0"/>
        <v>#DIV/0!</v>
      </c>
      <c r="E17" s="35">
        <f t="shared" si="1"/>
        <v>0</v>
      </c>
      <c r="F17" s="35" t="e">
        <f t="shared" si="2"/>
        <v>#DIV/0!</v>
      </c>
      <c r="G17" s="39" t="e">
        <f t="shared" si="3"/>
        <v>#DIV/0!</v>
      </c>
      <c r="H17" s="40" t="e">
        <f t="shared" si="4"/>
        <v>#DIV/0!</v>
      </c>
      <c r="I17" s="41" t="e">
        <f t="shared" si="5"/>
        <v>#DIV/0!</v>
      </c>
      <c r="J17" s="42" t="e">
        <f t="shared" si="6"/>
        <v>#DIV/0!</v>
      </c>
      <c r="K17" s="127" t="e">
        <f t="shared" si="7"/>
        <v>#DIV/0!</v>
      </c>
      <c r="L17" s="82"/>
    </row>
    <row r="18" spans="1:20" ht="15" x14ac:dyDescent="0.25">
      <c r="A18" s="129"/>
      <c r="B18" s="34"/>
      <c r="C18" s="34"/>
      <c r="D18" s="128" t="e">
        <f t="shared" si="0"/>
        <v>#DIV/0!</v>
      </c>
      <c r="E18" s="35">
        <f t="shared" si="1"/>
        <v>0</v>
      </c>
      <c r="F18" s="35" t="e">
        <f t="shared" si="2"/>
        <v>#DIV/0!</v>
      </c>
      <c r="G18" s="39" t="e">
        <f t="shared" si="3"/>
        <v>#DIV/0!</v>
      </c>
      <c r="H18" s="40" t="e">
        <f t="shared" si="4"/>
        <v>#DIV/0!</v>
      </c>
      <c r="I18" s="41" t="e">
        <f t="shared" si="5"/>
        <v>#DIV/0!</v>
      </c>
      <c r="J18" s="42" t="e">
        <f t="shared" si="6"/>
        <v>#DIV/0!</v>
      </c>
      <c r="K18" s="127" t="e">
        <f t="shared" si="7"/>
        <v>#DIV/0!</v>
      </c>
      <c r="L18" s="82"/>
    </row>
    <row r="19" spans="1:20" ht="15" x14ac:dyDescent="0.25">
      <c r="A19" s="129"/>
      <c r="B19" s="34"/>
      <c r="C19" s="34"/>
      <c r="D19" s="128" t="e">
        <f t="shared" si="0"/>
        <v>#DIV/0!</v>
      </c>
      <c r="E19" s="35">
        <f t="shared" si="1"/>
        <v>0</v>
      </c>
      <c r="F19" s="35" t="e">
        <f t="shared" si="2"/>
        <v>#DIV/0!</v>
      </c>
      <c r="G19" s="39" t="e">
        <f t="shared" si="3"/>
        <v>#DIV/0!</v>
      </c>
      <c r="H19" s="40" t="e">
        <f t="shared" si="4"/>
        <v>#DIV/0!</v>
      </c>
      <c r="I19" s="41" t="e">
        <f t="shared" si="5"/>
        <v>#DIV/0!</v>
      </c>
      <c r="J19" s="42" t="e">
        <f t="shared" si="6"/>
        <v>#DIV/0!</v>
      </c>
      <c r="K19" s="127" t="e">
        <f t="shared" si="7"/>
        <v>#DIV/0!</v>
      </c>
      <c r="L19" s="82"/>
    </row>
    <row r="20" spans="1:20" ht="15" x14ac:dyDescent="0.25">
      <c r="A20" s="129"/>
      <c r="B20" s="34"/>
      <c r="C20" s="34"/>
      <c r="D20" s="128" t="e">
        <f t="shared" si="0"/>
        <v>#DIV/0!</v>
      </c>
      <c r="E20" s="35">
        <f t="shared" si="1"/>
        <v>0</v>
      </c>
      <c r="F20" s="35" t="e">
        <f t="shared" si="2"/>
        <v>#DIV/0!</v>
      </c>
      <c r="G20" s="39" t="e">
        <f t="shared" si="3"/>
        <v>#DIV/0!</v>
      </c>
      <c r="H20" s="40" t="e">
        <f t="shared" si="4"/>
        <v>#DIV/0!</v>
      </c>
      <c r="I20" s="41" t="e">
        <f t="shared" si="5"/>
        <v>#DIV/0!</v>
      </c>
      <c r="J20" s="42" t="e">
        <f t="shared" si="6"/>
        <v>#DIV/0!</v>
      </c>
      <c r="K20" s="127" t="e">
        <f t="shared" si="7"/>
        <v>#DIV/0!</v>
      </c>
      <c r="L20" s="82"/>
    </row>
    <row r="21" spans="1:20" ht="15" x14ac:dyDescent="0.25">
      <c r="A21" s="129"/>
      <c r="B21" s="34"/>
      <c r="C21" s="34"/>
      <c r="D21" s="128" t="e">
        <f t="shared" si="0"/>
        <v>#DIV/0!</v>
      </c>
      <c r="E21" s="35">
        <f t="shared" si="1"/>
        <v>0</v>
      </c>
      <c r="F21" s="35" t="e">
        <f t="shared" si="2"/>
        <v>#DIV/0!</v>
      </c>
      <c r="G21" s="39" t="e">
        <f t="shared" si="3"/>
        <v>#DIV/0!</v>
      </c>
      <c r="H21" s="40" t="e">
        <f t="shared" si="4"/>
        <v>#DIV/0!</v>
      </c>
      <c r="I21" s="41" t="e">
        <f t="shared" si="5"/>
        <v>#DIV/0!</v>
      </c>
      <c r="J21" s="42" t="e">
        <f t="shared" si="6"/>
        <v>#DIV/0!</v>
      </c>
      <c r="K21" s="127" t="e">
        <f t="shared" si="7"/>
        <v>#DIV/0!</v>
      </c>
      <c r="L21" s="82"/>
    </row>
    <row r="22" spans="1:20" ht="15" x14ac:dyDescent="0.25">
      <c r="A22" s="129"/>
      <c r="B22" s="34"/>
      <c r="C22" s="34"/>
      <c r="D22" s="128" t="e">
        <f t="shared" si="0"/>
        <v>#DIV/0!</v>
      </c>
      <c r="E22" s="35">
        <f t="shared" si="1"/>
        <v>0</v>
      </c>
      <c r="F22" s="35" t="e">
        <f t="shared" si="2"/>
        <v>#DIV/0!</v>
      </c>
      <c r="G22" s="39" t="e">
        <f t="shared" si="3"/>
        <v>#DIV/0!</v>
      </c>
      <c r="H22" s="40" t="e">
        <f t="shared" si="4"/>
        <v>#DIV/0!</v>
      </c>
      <c r="I22" s="41" t="e">
        <f t="shared" si="5"/>
        <v>#DIV/0!</v>
      </c>
      <c r="J22" s="42" t="e">
        <f t="shared" si="6"/>
        <v>#DIV/0!</v>
      </c>
      <c r="K22" s="127" t="e">
        <f t="shared" si="7"/>
        <v>#DIV/0!</v>
      </c>
      <c r="L22" s="82"/>
    </row>
    <row r="23" spans="1:20" ht="15" x14ac:dyDescent="0.25">
      <c r="A23" s="129"/>
      <c r="B23" s="34"/>
      <c r="C23" s="34"/>
      <c r="D23" s="128" t="e">
        <f t="shared" si="0"/>
        <v>#DIV/0!</v>
      </c>
      <c r="E23" s="35">
        <f t="shared" si="1"/>
        <v>0</v>
      </c>
      <c r="F23" s="35" t="e">
        <f t="shared" si="2"/>
        <v>#DIV/0!</v>
      </c>
      <c r="G23" s="39" t="e">
        <f t="shared" si="3"/>
        <v>#DIV/0!</v>
      </c>
      <c r="H23" s="40" t="e">
        <f t="shared" si="4"/>
        <v>#DIV/0!</v>
      </c>
      <c r="I23" s="41" t="e">
        <f t="shared" si="5"/>
        <v>#DIV/0!</v>
      </c>
      <c r="J23" s="42" t="e">
        <f t="shared" si="6"/>
        <v>#DIV/0!</v>
      </c>
      <c r="K23" s="127" t="e">
        <f t="shared" si="7"/>
        <v>#DIV/0!</v>
      </c>
      <c r="L23" s="82"/>
    </row>
    <row r="24" spans="1:20" ht="15" x14ac:dyDescent="0.25">
      <c r="A24" s="129"/>
      <c r="B24" s="34"/>
      <c r="C24" s="34"/>
      <c r="D24" s="128" t="e">
        <f t="shared" si="0"/>
        <v>#DIV/0!</v>
      </c>
      <c r="E24" s="35">
        <f t="shared" si="1"/>
        <v>0</v>
      </c>
      <c r="F24" s="35" t="e">
        <f t="shared" si="2"/>
        <v>#DIV/0!</v>
      </c>
      <c r="G24" s="39" t="e">
        <f t="shared" si="3"/>
        <v>#DIV/0!</v>
      </c>
      <c r="H24" s="40" t="e">
        <f t="shared" si="4"/>
        <v>#DIV/0!</v>
      </c>
      <c r="I24" s="41" t="e">
        <f t="shared" si="5"/>
        <v>#DIV/0!</v>
      </c>
      <c r="J24" s="42" t="e">
        <f t="shared" si="6"/>
        <v>#DIV/0!</v>
      </c>
      <c r="K24" s="127" t="e">
        <f t="shared" si="7"/>
        <v>#DIV/0!</v>
      </c>
      <c r="L24" s="82"/>
    </row>
    <row r="25" spans="1:20" ht="15" x14ac:dyDescent="0.25">
      <c r="A25" s="129"/>
      <c r="B25" s="34"/>
      <c r="C25" s="34"/>
      <c r="D25" s="128" t="e">
        <f t="shared" si="0"/>
        <v>#DIV/0!</v>
      </c>
      <c r="E25" s="35">
        <f t="shared" si="1"/>
        <v>0</v>
      </c>
      <c r="F25" s="35" t="e">
        <f t="shared" si="2"/>
        <v>#DIV/0!</v>
      </c>
      <c r="G25" s="39" t="e">
        <f t="shared" si="3"/>
        <v>#DIV/0!</v>
      </c>
      <c r="H25" s="40" t="e">
        <f t="shared" si="4"/>
        <v>#DIV/0!</v>
      </c>
      <c r="I25" s="41" t="e">
        <f t="shared" si="5"/>
        <v>#DIV/0!</v>
      </c>
      <c r="J25" s="42" t="e">
        <f t="shared" si="6"/>
        <v>#DIV/0!</v>
      </c>
      <c r="K25" s="127" t="e">
        <f t="shared" si="7"/>
        <v>#DIV/0!</v>
      </c>
      <c r="L25" s="82"/>
    </row>
    <row r="26" spans="1:20" x14ac:dyDescent="0.25">
      <c r="H26" s="126"/>
      <c r="I26" s="126"/>
      <c r="J26" s="126"/>
      <c r="K26" s="126"/>
    </row>
    <row r="27" spans="1:20" x14ac:dyDescent="0.25">
      <c r="B27" s="1"/>
      <c r="C27" s="124"/>
      <c r="D27" s="123"/>
      <c r="E27" s="1"/>
      <c r="F27" s="1"/>
      <c r="O27" s="99" t="s">
        <v>20</v>
      </c>
      <c r="P27" s="17" t="s">
        <v>7</v>
      </c>
      <c r="Q27" s="125" t="e">
        <f>AVERAGE(F3:F25)</f>
        <v>#DIV/0!</v>
      </c>
    </row>
    <row r="28" spans="1:20" x14ac:dyDescent="0.25">
      <c r="B28" s="1"/>
      <c r="C28" s="89"/>
      <c r="D28" s="123"/>
      <c r="E28" s="1"/>
      <c r="F28" s="1"/>
      <c r="H28" s="122"/>
      <c r="I28" s="16"/>
      <c r="J28" s="2"/>
      <c r="O28" s="15" t="s">
        <v>24</v>
      </c>
      <c r="P28" s="16" t="s">
        <v>15</v>
      </c>
      <c r="Q28" s="2" t="e">
        <f>_xlfn.STDEV.P(F3:F25)</f>
        <v>#DIV/0!</v>
      </c>
    </row>
    <row r="29" spans="1:20" x14ac:dyDescent="0.25">
      <c r="B29" s="89"/>
      <c r="C29" s="124"/>
      <c r="D29" s="123"/>
      <c r="E29" s="1"/>
      <c r="F29" s="1"/>
      <c r="H29" s="15"/>
      <c r="I29" s="16"/>
      <c r="J29" s="2"/>
      <c r="O29" s="98" t="s">
        <v>21</v>
      </c>
      <c r="P29" s="97" t="s">
        <v>16</v>
      </c>
      <c r="Q29" s="121" t="e">
        <f>Q27+2*Q28</f>
        <v>#DIV/0!</v>
      </c>
      <c r="R29" s="27" t="s">
        <v>26</v>
      </c>
      <c r="S29" s="27"/>
      <c r="T29" s="27"/>
    </row>
    <row r="30" spans="1:20" x14ac:dyDescent="0.25">
      <c r="H30" s="15"/>
      <c r="I30" s="16"/>
      <c r="J30" s="2"/>
      <c r="O30" s="96" t="s">
        <v>22</v>
      </c>
      <c r="P30" s="95" t="s">
        <v>17</v>
      </c>
      <c r="Q30" s="120" t="e">
        <f>Q27-2*Q28</f>
        <v>#DIV/0!</v>
      </c>
      <c r="R30" s="28" t="s">
        <v>27</v>
      </c>
      <c r="S30" s="27"/>
      <c r="T30" s="27"/>
    </row>
    <row r="31" spans="1:20" ht="43.5" customHeight="1" x14ac:dyDescent="0.25">
      <c r="A31" s="142"/>
      <c r="B31" s="143"/>
      <c r="C31" s="143"/>
      <c r="D31" s="143"/>
      <c r="E31" s="143"/>
      <c r="F31" s="143"/>
      <c r="G31" s="143"/>
      <c r="H31" s="143"/>
      <c r="I31" s="16"/>
      <c r="J31" s="2"/>
      <c r="O31" s="92" t="s">
        <v>9</v>
      </c>
      <c r="P31" s="91" t="s">
        <v>18</v>
      </c>
      <c r="Q31" s="118" t="e">
        <f>Q27+3*Q28</f>
        <v>#DIV/0!</v>
      </c>
      <c r="R31" s="28" t="s">
        <v>28</v>
      </c>
      <c r="S31" s="27"/>
      <c r="T31" s="27"/>
    </row>
    <row r="32" spans="1:20" x14ac:dyDescent="0.25">
      <c r="H32" s="15"/>
      <c r="I32" s="16"/>
      <c r="J32" s="2"/>
      <c r="O32" s="79" t="s">
        <v>23</v>
      </c>
      <c r="P32" s="78" t="s">
        <v>19</v>
      </c>
      <c r="Q32" s="117" t="e">
        <f>Q27-3*Q28</f>
        <v>#DIV/0!</v>
      </c>
      <c r="R32" s="28" t="s">
        <v>29</v>
      </c>
      <c r="S32" s="27"/>
      <c r="T32" s="27"/>
    </row>
    <row r="33" spans="8:22" x14ac:dyDescent="0.25">
      <c r="H33" s="15"/>
      <c r="I33" s="16"/>
      <c r="J33" s="2"/>
    </row>
    <row r="34" spans="8:22" x14ac:dyDescent="0.25">
      <c r="O34" s="88" t="s">
        <v>74</v>
      </c>
    </row>
    <row r="35" spans="8:22" x14ac:dyDescent="0.25">
      <c r="O35" s="80" t="s">
        <v>73</v>
      </c>
    </row>
    <row r="37" spans="8:22" ht="63" customHeight="1" x14ac:dyDescent="0.25">
      <c r="O37" s="147"/>
      <c r="P37" s="148"/>
      <c r="Q37" s="148"/>
      <c r="R37" s="148"/>
      <c r="S37" s="148"/>
      <c r="T37" s="148"/>
      <c r="U37" s="148"/>
      <c r="V37" s="148"/>
    </row>
  </sheetData>
  <mergeCells count="2">
    <mergeCell ref="A31:H31"/>
    <mergeCell ref="O37:V37"/>
  </mergeCells>
  <hyperlinks>
    <hyperlink ref="O35" r:id="rId1"/>
    <hyperlink ref="O34" r:id="rId2"/>
  </hyperlinks>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workbookViewId="0">
      <selection activeCell="B3" sqref="B3"/>
    </sheetView>
  </sheetViews>
  <sheetFormatPr defaultRowHeight="13.2" x14ac:dyDescent="0.25"/>
  <cols>
    <col min="1" max="1" width="11.77734375" style="9" customWidth="1"/>
    <col min="2" max="2" width="12.77734375" customWidth="1"/>
    <col min="3" max="3" width="13.77734375" customWidth="1"/>
    <col min="4" max="4" width="11.77734375" customWidth="1"/>
    <col min="5" max="5" width="14.77734375" customWidth="1"/>
    <col min="6" max="6" width="19" customWidth="1"/>
    <col min="7" max="7" width="12.77734375" customWidth="1"/>
    <col min="8" max="8" width="11" customWidth="1"/>
    <col min="9" max="9" width="11.44140625" customWidth="1"/>
    <col min="10" max="10" width="10.77734375" customWidth="1"/>
    <col min="11" max="11" width="11.21875" customWidth="1"/>
    <col min="12" max="12" width="103.6640625" customWidth="1"/>
    <col min="14" max="14" width="7.77734375" customWidth="1"/>
    <col min="15" max="15" width="19.21875" customWidth="1"/>
  </cols>
  <sheetData>
    <row r="1" spans="1:12" ht="30" x14ac:dyDescent="0.5">
      <c r="B1" s="65" t="s">
        <v>91</v>
      </c>
      <c r="C1" s="6"/>
      <c r="D1" s="6"/>
      <c r="E1" s="6"/>
      <c r="F1" s="6"/>
    </row>
    <row r="2" spans="1:12" s="85" customFormat="1" ht="46.8" x14ac:dyDescent="0.3">
      <c r="A2" s="37" t="s">
        <v>3</v>
      </c>
      <c r="B2" s="30" t="s">
        <v>82</v>
      </c>
      <c r="C2" s="30" t="s">
        <v>81</v>
      </c>
      <c r="D2" s="30" t="s">
        <v>77</v>
      </c>
      <c r="E2" s="30" t="s">
        <v>4</v>
      </c>
      <c r="F2" s="30" t="s">
        <v>14</v>
      </c>
      <c r="G2" s="136" t="s">
        <v>25</v>
      </c>
      <c r="H2" s="135" t="s">
        <v>16</v>
      </c>
      <c r="I2" s="134" t="s">
        <v>17</v>
      </c>
      <c r="J2" s="133" t="s">
        <v>18</v>
      </c>
      <c r="K2" s="132" t="s">
        <v>19</v>
      </c>
      <c r="L2" s="137" t="s">
        <v>62</v>
      </c>
    </row>
    <row r="3" spans="1:12" ht="15" x14ac:dyDescent="0.25">
      <c r="A3" s="129"/>
      <c r="B3" s="34"/>
      <c r="C3" s="34"/>
      <c r="D3" s="128" t="e">
        <f t="shared" ref="D3:D25" si="0">AVERAGE(B3:C3)</f>
        <v>#DIV/0!</v>
      </c>
      <c r="E3" s="35">
        <f t="shared" ref="E3:E25" si="1">ABS(B3-C3)</f>
        <v>0</v>
      </c>
      <c r="F3" s="35" t="e">
        <f t="shared" ref="F3:F25" si="2">E3*100/D3</f>
        <v>#DIV/0!</v>
      </c>
      <c r="G3" s="39" t="e">
        <f t="shared" ref="G3:G25" si="3">$Q$27</f>
        <v>#DIV/0!</v>
      </c>
      <c r="H3" s="40" t="e">
        <f t="shared" ref="H3:H25" si="4">$Q$29</f>
        <v>#DIV/0!</v>
      </c>
      <c r="I3" s="41" t="e">
        <f t="shared" ref="I3:I25" si="5">$Q$30</f>
        <v>#DIV/0!</v>
      </c>
      <c r="J3" s="42" t="e">
        <f t="shared" ref="J3:J25" si="6">$Q$31</f>
        <v>#DIV/0!</v>
      </c>
      <c r="K3" s="127" t="e">
        <f t="shared" ref="K3:K25" si="7">$Q$32</f>
        <v>#DIV/0!</v>
      </c>
      <c r="L3" s="82"/>
    </row>
    <row r="4" spans="1:12" ht="15" x14ac:dyDescent="0.25">
      <c r="A4" s="129"/>
      <c r="B4" s="34"/>
      <c r="C4" s="34"/>
      <c r="D4" s="128" t="e">
        <f t="shared" si="0"/>
        <v>#DIV/0!</v>
      </c>
      <c r="E4" s="35">
        <f t="shared" si="1"/>
        <v>0</v>
      </c>
      <c r="F4" s="35" t="e">
        <f t="shared" si="2"/>
        <v>#DIV/0!</v>
      </c>
      <c r="G4" s="39" t="e">
        <f t="shared" si="3"/>
        <v>#DIV/0!</v>
      </c>
      <c r="H4" s="40" t="e">
        <f t="shared" si="4"/>
        <v>#DIV/0!</v>
      </c>
      <c r="I4" s="41" t="e">
        <f t="shared" si="5"/>
        <v>#DIV/0!</v>
      </c>
      <c r="J4" s="42" t="e">
        <f t="shared" si="6"/>
        <v>#DIV/0!</v>
      </c>
      <c r="K4" s="127" t="e">
        <f t="shared" si="7"/>
        <v>#DIV/0!</v>
      </c>
      <c r="L4" s="82"/>
    </row>
    <row r="5" spans="1:12" ht="15" x14ac:dyDescent="0.25">
      <c r="A5" s="129"/>
      <c r="B5" s="34"/>
      <c r="C5" s="34"/>
      <c r="D5" s="128" t="e">
        <f t="shared" si="0"/>
        <v>#DIV/0!</v>
      </c>
      <c r="E5" s="35">
        <f t="shared" si="1"/>
        <v>0</v>
      </c>
      <c r="F5" s="35" t="e">
        <f t="shared" si="2"/>
        <v>#DIV/0!</v>
      </c>
      <c r="G5" s="39" t="e">
        <f t="shared" si="3"/>
        <v>#DIV/0!</v>
      </c>
      <c r="H5" s="40" t="e">
        <f t="shared" si="4"/>
        <v>#DIV/0!</v>
      </c>
      <c r="I5" s="41" t="e">
        <f t="shared" si="5"/>
        <v>#DIV/0!</v>
      </c>
      <c r="J5" s="42" t="e">
        <f t="shared" si="6"/>
        <v>#DIV/0!</v>
      </c>
      <c r="K5" s="127" t="e">
        <f t="shared" si="7"/>
        <v>#DIV/0!</v>
      </c>
      <c r="L5" s="82"/>
    </row>
    <row r="6" spans="1:12" ht="15" x14ac:dyDescent="0.25">
      <c r="A6" s="129"/>
      <c r="B6" s="34"/>
      <c r="C6" s="34"/>
      <c r="D6" s="128" t="e">
        <f t="shared" si="0"/>
        <v>#DIV/0!</v>
      </c>
      <c r="E6" s="35">
        <f t="shared" si="1"/>
        <v>0</v>
      </c>
      <c r="F6" s="35" t="e">
        <f t="shared" si="2"/>
        <v>#DIV/0!</v>
      </c>
      <c r="G6" s="39" t="e">
        <f t="shared" si="3"/>
        <v>#DIV/0!</v>
      </c>
      <c r="H6" s="40" t="e">
        <f t="shared" si="4"/>
        <v>#DIV/0!</v>
      </c>
      <c r="I6" s="41" t="e">
        <f t="shared" si="5"/>
        <v>#DIV/0!</v>
      </c>
      <c r="J6" s="42" t="e">
        <f t="shared" si="6"/>
        <v>#DIV/0!</v>
      </c>
      <c r="K6" s="127" t="e">
        <f t="shared" si="7"/>
        <v>#DIV/0!</v>
      </c>
      <c r="L6" s="82"/>
    </row>
    <row r="7" spans="1:12" ht="15" x14ac:dyDescent="0.25">
      <c r="A7" s="129"/>
      <c r="B7" s="34"/>
      <c r="C7" s="34"/>
      <c r="D7" s="128" t="e">
        <f t="shared" si="0"/>
        <v>#DIV/0!</v>
      </c>
      <c r="E7" s="35">
        <f t="shared" si="1"/>
        <v>0</v>
      </c>
      <c r="F7" s="35" t="e">
        <f t="shared" si="2"/>
        <v>#DIV/0!</v>
      </c>
      <c r="G7" s="39" t="e">
        <f t="shared" si="3"/>
        <v>#DIV/0!</v>
      </c>
      <c r="H7" s="40" t="e">
        <f t="shared" si="4"/>
        <v>#DIV/0!</v>
      </c>
      <c r="I7" s="41" t="e">
        <f t="shared" si="5"/>
        <v>#DIV/0!</v>
      </c>
      <c r="J7" s="42" t="e">
        <f t="shared" si="6"/>
        <v>#DIV/0!</v>
      </c>
      <c r="K7" s="127" t="e">
        <f t="shared" si="7"/>
        <v>#DIV/0!</v>
      </c>
      <c r="L7" s="82"/>
    </row>
    <row r="8" spans="1:12" ht="15" x14ac:dyDescent="0.25">
      <c r="A8" s="129"/>
      <c r="B8" s="34"/>
      <c r="C8" s="34"/>
      <c r="D8" s="128" t="e">
        <f t="shared" si="0"/>
        <v>#DIV/0!</v>
      </c>
      <c r="E8" s="35">
        <f t="shared" si="1"/>
        <v>0</v>
      </c>
      <c r="F8" s="35" t="e">
        <f t="shared" si="2"/>
        <v>#DIV/0!</v>
      </c>
      <c r="G8" s="39" t="e">
        <f t="shared" si="3"/>
        <v>#DIV/0!</v>
      </c>
      <c r="H8" s="40" t="e">
        <f t="shared" si="4"/>
        <v>#DIV/0!</v>
      </c>
      <c r="I8" s="41" t="e">
        <f t="shared" si="5"/>
        <v>#DIV/0!</v>
      </c>
      <c r="J8" s="42" t="e">
        <f t="shared" si="6"/>
        <v>#DIV/0!</v>
      </c>
      <c r="K8" s="127" t="e">
        <f t="shared" si="7"/>
        <v>#DIV/0!</v>
      </c>
      <c r="L8" s="82"/>
    </row>
    <row r="9" spans="1:12" ht="15" x14ac:dyDescent="0.25">
      <c r="A9" s="129"/>
      <c r="B9" s="34"/>
      <c r="C9" s="34"/>
      <c r="D9" s="128" t="e">
        <f t="shared" si="0"/>
        <v>#DIV/0!</v>
      </c>
      <c r="E9" s="35">
        <f t="shared" si="1"/>
        <v>0</v>
      </c>
      <c r="F9" s="35" t="e">
        <f t="shared" si="2"/>
        <v>#DIV/0!</v>
      </c>
      <c r="G9" s="39" t="e">
        <f t="shared" si="3"/>
        <v>#DIV/0!</v>
      </c>
      <c r="H9" s="40" t="e">
        <f t="shared" si="4"/>
        <v>#DIV/0!</v>
      </c>
      <c r="I9" s="41" t="e">
        <f t="shared" si="5"/>
        <v>#DIV/0!</v>
      </c>
      <c r="J9" s="42" t="e">
        <f t="shared" si="6"/>
        <v>#DIV/0!</v>
      </c>
      <c r="K9" s="127" t="e">
        <f t="shared" si="7"/>
        <v>#DIV/0!</v>
      </c>
      <c r="L9" s="82"/>
    </row>
    <row r="10" spans="1:12" ht="15" x14ac:dyDescent="0.25">
      <c r="A10" s="129"/>
      <c r="B10" s="34"/>
      <c r="C10" s="34"/>
      <c r="D10" s="128" t="e">
        <f t="shared" si="0"/>
        <v>#DIV/0!</v>
      </c>
      <c r="E10" s="35">
        <f t="shared" si="1"/>
        <v>0</v>
      </c>
      <c r="F10" s="35" t="e">
        <f t="shared" si="2"/>
        <v>#DIV/0!</v>
      </c>
      <c r="G10" s="39" t="e">
        <f t="shared" si="3"/>
        <v>#DIV/0!</v>
      </c>
      <c r="H10" s="40" t="e">
        <f t="shared" si="4"/>
        <v>#DIV/0!</v>
      </c>
      <c r="I10" s="41" t="e">
        <f t="shared" si="5"/>
        <v>#DIV/0!</v>
      </c>
      <c r="J10" s="42" t="e">
        <f t="shared" si="6"/>
        <v>#DIV/0!</v>
      </c>
      <c r="K10" s="127" t="e">
        <f t="shared" si="7"/>
        <v>#DIV/0!</v>
      </c>
      <c r="L10" s="82"/>
    </row>
    <row r="11" spans="1:12" ht="15" x14ac:dyDescent="0.25">
      <c r="A11" s="129"/>
      <c r="B11" s="34"/>
      <c r="C11" s="34"/>
      <c r="D11" s="128" t="e">
        <f t="shared" si="0"/>
        <v>#DIV/0!</v>
      </c>
      <c r="E11" s="35">
        <f t="shared" si="1"/>
        <v>0</v>
      </c>
      <c r="F11" s="35" t="e">
        <f t="shared" si="2"/>
        <v>#DIV/0!</v>
      </c>
      <c r="G11" s="39" t="e">
        <f t="shared" si="3"/>
        <v>#DIV/0!</v>
      </c>
      <c r="H11" s="40" t="e">
        <f t="shared" si="4"/>
        <v>#DIV/0!</v>
      </c>
      <c r="I11" s="41" t="e">
        <f t="shared" si="5"/>
        <v>#DIV/0!</v>
      </c>
      <c r="J11" s="42" t="e">
        <f t="shared" si="6"/>
        <v>#DIV/0!</v>
      </c>
      <c r="K11" s="127" t="e">
        <f t="shared" si="7"/>
        <v>#DIV/0!</v>
      </c>
      <c r="L11" s="82"/>
    </row>
    <row r="12" spans="1:12" ht="15" x14ac:dyDescent="0.25">
      <c r="A12" s="129"/>
      <c r="B12" s="34"/>
      <c r="C12" s="34"/>
      <c r="D12" s="128" t="e">
        <f t="shared" si="0"/>
        <v>#DIV/0!</v>
      </c>
      <c r="E12" s="35">
        <f t="shared" si="1"/>
        <v>0</v>
      </c>
      <c r="F12" s="35" t="e">
        <f t="shared" si="2"/>
        <v>#DIV/0!</v>
      </c>
      <c r="G12" s="39" t="e">
        <f t="shared" si="3"/>
        <v>#DIV/0!</v>
      </c>
      <c r="H12" s="40" t="e">
        <f t="shared" si="4"/>
        <v>#DIV/0!</v>
      </c>
      <c r="I12" s="41" t="e">
        <f t="shared" si="5"/>
        <v>#DIV/0!</v>
      </c>
      <c r="J12" s="42" t="e">
        <f t="shared" si="6"/>
        <v>#DIV/0!</v>
      </c>
      <c r="K12" s="127" t="e">
        <f t="shared" si="7"/>
        <v>#DIV/0!</v>
      </c>
      <c r="L12" s="82"/>
    </row>
    <row r="13" spans="1:12" ht="15" x14ac:dyDescent="0.25">
      <c r="A13" s="129"/>
      <c r="B13" s="34"/>
      <c r="C13" s="34"/>
      <c r="D13" s="128" t="e">
        <f t="shared" si="0"/>
        <v>#DIV/0!</v>
      </c>
      <c r="E13" s="35">
        <f t="shared" si="1"/>
        <v>0</v>
      </c>
      <c r="F13" s="35" t="e">
        <f t="shared" si="2"/>
        <v>#DIV/0!</v>
      </c>
      <c r="G13" s="39" t="e">
        <f t="shared" si="3"/>
        <v>#DIV/0!</v>
      </c>
      <c r="H13" s="40" t="e">
        <f t="shared" si="4"/>
        <v>#DIV/0!</v>
      </c>
      <c r="I13" s="41" t="e">
        <f t="shared" si="5"/>
        <v>#DIV/0!</v>
      </c>
      <c r="J13" s="42" t="e">
        <f t="shared" si="6"/>
        <v>#DIV/0!</v>
      </c>
      <c r="K13" s="127" t="e">
        <f t="shared" si="7"/>
        <v>#DIV/0!</v>
      </c>
      <c r="L13" s="82"/>
    </row>
    <row r="14" spans="1:12" ht="15" x14ac:dyDescent="0.25">
      <c r="A14" s="129"/>
      <c r="B14" s="34"/>
      <c r="C14" s="34"/>
      <c r="D14" s="128" t="e">
        <f t="shared" si="0"/>
        <v>#DIV/0!</v>
      </c>
      <c r="E14" s="35">
        <f t="shared" si="1"/>
        <v>0</v>
      </c>
      <c r="F14" s="35" t="e">
        <f t="shared" si="2"/>
        <v>#DIV/0!</v>
      </c>
      <c r="G14" s="39" t="e">
        <f t="shared" si="3"/>
        <v>#DIV/0!</v>
      </c>
      <c r="H14" s="40" t="e">
        <f t="shared" si="4"/>
        <v>#DIV/0!</v>
      </c>
      <c r="I14" s="41" t="e">
        <f t="shared" si="5"/>
        <v>#DIV/0!</v>
      </c>
      <c r="J14" s="42" t="e">
        <f t="shared" si="6"/>
        <v>#DIV/0!</v>
      </c>
      <c r="K14" s="127" t="e">
        <f t="shared" si="7"/>
        <v>#DIV/0!</v>
      </c>
      <c r="L14" s="82"/>
    </row>
    <row r="15" spans="1:12" ht="15" x14ac:dyDescent="0.25">
      <c r="A15" s="129"/>
      <c r="B15" s="34"/>
      <c r="C15" s="34"/>
      <c r="D15" s="128" t="e">
        <f t="shared" si="0"/>
        <v>#DIV/0!</v>
      </c>
      <c r="E15" s="35">
        <f t="shared" si="1"/>
        <v>0</v>
      </c>
      <c r="F15" s="35" t="e">
        <f t="shared" si="2"/>
        <v>#DIV/0!</v>
      </c>
      <c r="G15" s="39" t="e">
        <f t="shared" si="3"/>
        <v>#DIV/0!</v>
      </c>
      <c r="H15" s="40" t="e">
        <f t="shared" si="4"/>
        <v>#DIV/0!</v>
      </c>
      <c r="I15" s="41" t="e">
        <f t="shared" si="5"/>
        <v>#DIV/0!</v>
      </c>
      <c r="J15" s="42" t="e">
        <f t="shared" si="6"/>
        <v>#DIV/0!</v>
      </c>
      <c r="K15" s="127" t="e">
        <f t="shared" si="7"/>
        <v>#DIV/0!</v>
      </c>
      <c r="L15" s="82"/>
    </row>
    <row r="16" spans="1:12" ht="15" x14ac:dyDescent="0.25">
      <c r="A16" s="129"/>
      <c r="B16" s="34"/>
      <c r="C16" s="34"/>
      <c r="D16" s="128" t="e">
        <f t="shared" si="0"/>
        <v>#DIV/0!</v>
      </c>
      <c r="E16" s="35">
        <f t="shared" si="1"/>
        <v>0</v>
      </c>
      <c r="F16" s="35" t="e">
        <f t="shared" si="2"/>
        <v>#DIV/0!</v>
      </c>
      <c r="G16" s="39" t="e">
        <f t="shared" si="3"/>
        <v>#DIV/0!</v>
      </c>
      <c r="H16" s="40" t="e">
        <f t="shared" si="4"/>
        <v>#DIV/0!</v>
      </c>
      <c r="I16" s="41" t="e">
        <f t="shared" si="5"/>
        <v>#DIV/0!</v>
      </c>
      <c r="J16" s="42" t="e">
        <f t="shared" si="6"/>
        <v>#DIV/0!</v>
      </c>
      <c r="K16" s="127" t="e">
        <f t="shared" si="7"/>
        <v>#DIV/0!</v>
      </c>
      <c r="L16" s="82"/>
    </row>
    <row r="17" spans="1:20" ht="15" x14ac:dyDescent="0.25">
      <c r="A17" s="129"/>
      <c r="B17" s="34"/>
      <c r="C17" s="34"/>
      <c r="D17" s="128" t="e">
        <f t="shared" si="0"/>
        <v>#DIV/0!</v>
      </c>
      <c r="E17" s="35">
        <f t="shared" si="1"/>
        <v>0</v>
      </c>
      <c r="F17" s="35" t="e">
        <f t="shared" si="2"/>
        <v>#DIV/0!</v>
      </c>
      <c r="G17" s="39" t="e">
        <f t="shared" si="3"/>
        <v>#DIV/0!</v>
      </c>
      <c r="H17" s="40" t="e">
        <f t="shared" si="4"/>
        <v>#DIV/0!</v>
      </c>
      <c r="I17" s="41" t="e">
        <f t="shared" si="5"/>
        <v>#DIV/0!</v>
      </c>
      <c r="J17" s="42" t="e">
        <f t="shared" si="6"/>
        <v>#DIV/0!</v>
      </c>
      <c r="K17" s="127" t="e">
        <f t="shared" si="7"/>
        <v>#DIV/0!</v>
      </c>
      <c r="L17" s="82"/>
    </row>
    <row r="18" spans="1:20" ht="15" x14ac:dyDescent="0.25">
      <c r="A18" s="129"/>
      <c r="B18" s="34"/>
      <c r="C18" s="34"/>
      <c r="D18" s="128" t="e">
        <f t="shared" si="0"/>
        <v>#DIV/0!</v>
      </c>
      <c r="E18" s="35">
        <f t="shared" si="1"/>
        <v>0</v>
      </c>
      <c r="F18" s="35" t="e">
        <f t="shared" si="2"/>
        <v>#DIV/0!</v>
      </c>
      <c r="G18" s="39" t="e">
        <f t="shared" si="3"/>
        <v>#DIV/0!</v>
      </c>
      <c r="H18" s="40" t="e">
        <f t="shared" si="4"/>
        <v>#DIV/0!</v>
      </c>
      <c r="I18" s="41" t="e">
        <f t="shared" si="5"/>
        <v>#DIV/0!</v>
      </c>
      <c r="J18" s="42" t="e">
        <f t="shared" si="6"/>
        <v>#DIV/0!</v>
      </c>
      <c r="K18" s="127" t="e">
        <f t="shared" si="7"/>
        <v>#DIV/0!</v>
      </c>
      <c r="L18" s="82"/>
    </row>
    <row r="19" spans="1:20" ht="15" x14ac:dyDescent="0.25">
      <c r="A19" s="129"/>
      <c r="B19" s="34"/>
      <c r="C19" s="34"/>
      <c r="D19" s="128" t="e">
        <f t="shared" si="0"/>
        <v>#DIV/0!</v>
      </c>
      <c r="E19" s="35">
        <f t="shared" si="1"/>
        <v>0</v>
      </c>
      <c r="F19" s="35" t="e">
        <f t="shared" si="2"/>
        <v>#DIV/0!</v>
      </c>
      <c r="G19" s="39" t="e">
        <f t="shared" si="3"/>
        <v>#DIV/0!</v>
      </c>
      <c r="H19" s="40" t="e">
        <f t="shared" si="4"/>
        <v>#DIV/0!</v>
      </c>
      <c r="I19" s="41" t="e">
        <f t="shared" si="5"/>
        <v>#DIV/0!</v>
      </c>
      <c r="J19" s="42" t="e">
        <f t="shared" si="6"/>
        <v>#DIV/0!</v>
      </c>
      <c r="K19" s="127" t="e">
        <f t="shared" si="7"/>
        <v>#DIV/0!</v>
      </c>
      <c r="L19" s="82"/>
    </row>
    <row r="20" spans="1:20" ht="15" x14ac:dyDescent="0.25">
      <c r="A20" s="129"/>
      <c r="B20" s="34"/>
      <c r="C20" s="34"/>
      <c r="D20" s="128" t="e">
        <f t="shared" si="0"/>
        <v>#DIV/0!</v>
      </c>
      <c r="E20" s="35">
        <f t="shared" si="1"/>
        <v>0</v>
      </c>
      <c r="F20" s="35" t="e">
        <f t="shared" si="2"/>
        <v>#DIV/0!</v>
      </c>
      <c r="G20" s="39" t="e">
        <f t="shared" si="3"/>
        <v>#DIV/0!</v>
      </c>
      <c r="H20" s="40" t="e">
        <f t="shared" si="4"/>
        <v>#DIV/0!</v>
      </c>
      <c r="I20" s="41" t="e">
        <f t="shared" si="5"/>
        <v>#DIV/0!</v>
      </c>
      <c r="J20" s="42" t="e">
        <f t="shared" si="6"/>
        <v>#DIV/0!</v>
      </c>
      <c r="K20" s="127" t="e">
        <f t="shared" si="7"/>
        <v>#DIV/0!</v>
      </c>
      <c r="L20" s="82"/>
    </row>
    <row r="21" spans="1:20" ht="15" x14ac:dyDescent="0.25">
      <c r="A21" s="129"/>
      <c r="B21" s="34"/>
      <c r="C21" s="34"/>
      <c r="D21" s="128" t="e">
        <f t="shared" si="0"/>
        <v>#DIV/0!</v>
      </c>
      <c r="E21" s="35">
        <f t="shared" si="1"/>
        <v>0</v>
      </c>
      <c r="F21" s="35" t="e">
        <f t="shared" si="2"/>
        <v>#DIV/0!</v>
      </c>
      <c r="G21" s="39" t="e">
        <f t="shared" si="3"/>
        <v>#DIV/0!</v>
      </c>
      <c r="H21" s="40" t="e">
        <f t="shared" si="4"/>
        <v>#DIV/0!</v>
      </c>
      <c r="I21" s="41" t="e">
        <f t="shared" si="5"/>
        <v>#DIV/0!</v>
      </c>
      <c r="J21" s="42" t="e">
        <f t="shared" si="6"/>
        <v>#DIV/0!</v>
      </c>
      <c r="K21" s="127" t="e">
        <f t="shared" si="7"/>
        <v>#DIV/0!</v>
      </c>
      <c r="L21" s="82"/>
    </row>
    <row r="22" spans="1:20" ht="15" x14ac:dyDescent="0.25">
      <c r="A22" s="129"/>
      <c r="B22" s="34"/>
      <c r="C22" s="34"/>
      <c r="D22" s="128" t="e">
        <f t="shared" si="0"/>
        <v>#DIV/0!</v>
      </c>
      <c r="E22" s="35">
        <f t="shared" si="1"/>
        <v>0</v>
      </c>
      <c r="F22" s="35" t="e">
        <f t="shared" si="2"/>
        <v>#DIV/0!</v>
      </c>
      <c r="G22" s="39" t="e">
        <f t="shared" si="3"/>
        <v>#DIV/0!</v>
      </c>
      <c r="H22" s="40" t="e">
        <f t="shared" si="4"/>
        <v>#DIV/0!</v>
      </c>
      <c r="I22" s="41" t="e">
        <f t="shared" si="5"/>
        <v>#DIV/0!</v>
      </c>
      <c r="J22" s="42" t="e">
        <f t="shared" si="6"/>
        <v>#DIV/0!</v>
      </c>
      <c r="K22" s="127" t="e">
        <f t="shared" si="7"/>
        <v>#DIV/0!</v>
      </c>
      <c r="L22" s="82"/>
    </row>
    <row r="23" spans="1:20" ht="15" x14ac:dyDescent="0.25">
      <c r="A23" s="129"/>
      <c r="B23" s="34"/>
      <c r="C23" s="34"/>
      <c r="D23" s="128" t="e">
        <f t="shared" si="0"/>
        <v>#DIV/0!</v>
      </c>
      <c r="E23" s="35">
        <f t="shared" si="1"/>
        <v>0</v>
      </c>
      <c r="F23" s="35" t="e">
        <f t="shared" si="2"/>
        <v>#DIV/0!</v>
      </c>
      <c r="G23" s="39" t="e">
        <f t="shared" si="3"/>
        <v>#DIV/0!</v>
      </c>
      <c r="H23" s="40" t="e">
        <f t="shared" si="4"/>
        <v>#DIV/0!</v>
      </c>
      <c r="I23" s="41" t="e">
        <f t="shared" si="5"/>
        <v>#DIV/0!</v>
      </c>
      <c r="J23" s="42" t="e">
        <f t="shared" si="6"/>
        <v>#DIV/0!</v>
      </c>
      <c r="K23" s="127" t="e">
        <f t="shared" si="7"/>
        <v>#DIV/0!</v>
      </c>
      <c r="L23" s="82"/>
    </row>
    <row r="24" spans="1:20" ht="15" x14ac:dyDescent="0.25">
      <c r="A24" s="129"/>
      <c r="B24" s="34"/>
      <c r="C24" s="34"/>
      <c r="D24" s="128" t="e">
        <f t="shared" si="0"/>
        <v>#DIV/0!</v>
      </c>
      <c r="E24" s="35">
        <f t="shared" si="1"/>
        <v>0</v>
      </c>
      <c r="F24" s="35" t="e">
        <f t="shared" si="2"/>
        <v>#DIV/0!</v>
      </c>
      <c r="G24" s="39" t="e">
        <f t="shared" si="3"/>
        <v>#DIV/0!</v>
      </c>
      <c r="H24" s="40" t="e">
        <f t="shared" si="4"/>
        <v>#DIV/0!</v>
      </c>
      <c r="I24" s="41" t="e">
        <f t="shared" si="5"/>
        <v>#DIV/0!</v>
      </c>
      <c r="J24" s="42" t="e">
        <f t="shared" si="6"/>
        <v>#DIV/0!</v>
      </c>
      <c r="K24" s="127" t="e">
        <f t="shared" si="7"/>
        <v>#DIV/0!</v>
      </c>
      <c r="L24" s="82"/>
    </row>
    <row r="25" spans="1:20" ht="15" x14ac:dyDescent="0.25">
      <c r="A25" s="129"/>
      <c r="B25" s="34"/>
      <c r="C25" s="34"/>
      <c r="D25" s="128" t="e">
        <f t="shared" si="0"/>
        <v>#DIV/0!</v>
      </c>
      <c r="E25" s="35">
        <f t="shared" si="1"/>
        <v>0</v>
      </c>
      <c r="F25" s="35" t="e">
        <f t="shared" si="2"/>
        <v>#DIV/0!</v>
      </c>
      <c r="G25" s="39" t="e">
        <f t="shared" si="3"/>
        <v>#DIV/0!</v>
      </c>
      <c r="H25" s="40" t="e">
        <f t="shared" si="4"/>
        <v>#DIV/0!</v>
      </c>
      <c r="I25" s="41" t="e">
        <f t="shared" si="5"/>
        <v>#DIV/0!</v>
      </c>
      <c r="J25" s="42" t="e">
        <f t="shared" si="6"/>
        <v>#DIV/0!</v>
      </c>
      <c r="K25" s="127" t="e">
        <f t="shared" si="7"/>
        <v>#DIV/0!</v>
      </c>
      <c r="L25" s="82"/>
    </row>
    <row r="26" spans="1:20" x14ac:dyDescent="0.25">
      <c r="H26" s="126"/>
      <c r="I26" s="126"/>
      <c r="J26" s="126"/>
      <c r="K26" s="126"/>
    </row>
    <row r="27" spans="1:20" x14ac:dyDescent="0.25">
      <c r="B27" s="1"/>
      <c r="C27" s="124"/>
      <c r="D27" s="123"/>
      <c r="E27" s="1"/>
      <c r="F27" s="1"/>
      <c r="O27" s="99" t="s">
        <v>20</v>
      </c>
      <c r="P27" s="17" t="s">
        <v>7</v>
      </c>
      <c r="Q27" s="125" t="e">
        <f>AVERAGE(F3:F25)</f>
        <v>#DIV/0!</v>
      </c>
    </row>
    <row r="28" spans="1:20" x14ac:dyDescent="0.25">
      <c r="B28" s="1"/>
      <c r="C28" s="89"/>
      <c r="D28" s="123"/>
      <c r="E28" s="1"/>
      <c r="F28" s="1"/>
      <c r="H28" s="122"/>
      <c r="I28" s="16"/>
      <c r="J28" s="2"/>
      <c r="O28" s="15" t="s">
        <v>24</v>
      </c>
      <c r="P28" s="16" t="s">
        <v>15</v>
      </c>
      <c r="Q28" s="2" t="e">
        <f>_xlfn.STDEV.P(F3:F25)</f>
        <v>#DIV/0!</v>
      </c>
    </row>
    <row r="29" spans="1:20" x14ac:dyDescent="0.25">
      <c r="B29" s="89"/>
      <c r="C29" s="124"/>
      <c r="D29" s="123"/>
      <c r="E29" s="1"/>
      <c r="F29" s="1"/>
      <c r="H29" s="15"/>
      <c r="I29" s="16"/>
      <c r="J29" s="2"/>
      <c r="O29" s="98" t="s">
        <v>21</v>
      </c>
      <c r="P29" s="97" t="s">
        <v>16</v>
      </c>
      <c r="Q29" s="121" t="e">
        <f>Q27+2*Q28</f>
        <v>#DIV/0!</v>
      </c>
      <c r="R29" s="27" t="s">
        <v>26</v>
      </c>
      <c r="S29" s="27"/>
      <c r="T29" s="27"/>
    </row>
    <row r="30" spans="1:20" x14ac:dyDescent="0.25">
      <c r="H30" s="15"/>
      <c r="I30" s="16"/>
      <c r="J30" s="2"/>
      <c r="O30" s="96" t="s">
        <v>22</v>
      </c>
      <c r="P30" s="95" t="s">
        <v>17</v>
      </c>
      <c r="Q30" s="120" t="e">
        <f>Q27-2*Q28</f>
        <v>#DIV/0!</v>
      </c>
      <c r="R30" s="28" t="s">
        <v>27</v>
      </c>
      <c r="S30" s="27"/>
      <c r="T30" s="27"/>
    </row>
    <row r="31" spans="1:20" ht="43.5" customHeight="1" x14ac:dyDescent="0.25">
      <c r="A31" s="142"/>
      <c r="B31" s="143"/>
      <c r="C31" s="143"/>
      <c r="D31" s="143"/>
      <c r="E31" s="143"/>
      <c r="F31" s="143"/>
      <c r="G31" s="143"/>
      <c r="H31" s="143"/>
      <c r="I31" s="16"/>
      <c r="J31" s="2"/>
      <c r="O31" s="92" t="s">
        <v>9</v>
      </c>
      <c r="P31" s="141" t="s">
        <v>18</v>
      </c>
      <c r="Q31" s="140" t="e">
        <f>Q27+3*Q28</f>
        <v>#DIV/0!</v>
      </c>
      <c r="R31" s="139" t="s">
        <v>28</v>
      </c>
      <c r="S31" s="138"/>
      <c r="T31" s="138"/>
    </row>
    <row r="32" spans="1:20" x14ac:dyDescent="0.25">
      <c r="H32" s="15"/>
      <c r="I32" s="16"/>
      <c r="J32" s="2"/>
      <c r="O32" s="79" t="s">
        <v>23</v>
      </c>
      <c r="P32" s="78" t="s">
        <v>19</v>
      </c>
      <c r="Q32" s="117" t="e">
        <f>Q27-3*Q28</f>
        <v>#DIV/0!</v>
      </c>
      <c r="R32" s="28" t="s">
        <v>29</v>
      </c>
      <c r="S32" s="27"/>
      <c r="T32" s="27"/>
    </row>
    <row r="33" spans="8:22" x14ac:dyDescent="0.25">
      <c r="H33" s="15"/>
      <c r="I33" s="16"/>
      <c r="J33" s="2"/>
    </row>
    <row r="34" spans="8:22" x14ac:dyDescent="0.25">
      <c r="O34" s="88" t="s">
        <v>74</v>
      </c>
    </row>
    <row r="35" spans="8:22" x14ac:dyDescent="0.25">
      <c r="O35" s="80" t="s">
        <v>73</v>
      </c>
    </row>
    <row r="37" spans="8:22" ht="63" customHeight="1" x14ac:dyDescent="0.25">
      <c r="O37" s="147"/>
      <c r="P37" s="148"/>
      <c r="Q37" s="148"/>
      <c r="R37" s="148"/>
      <c r="S37" s="148"/>
      <c r="T37" s="148"/>
      <c r="U37" s="148"/>
      <c r="V37" s="148"/>
    </row>
  </sheetData>
  <mergeCells count="2">
    <mergeCell ref="A31:H31"/>
    <mergeCell ref="O37:V37"/>
  </mergeCells>
  <hyperlinks>
    <hyperlink ref="O35" r:id="rId1"/>
    <hyperlink ref="O34" r:id="rId2"/>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tabSelected="1" topLeftCell="A19" zoomScaleNormal="100" workbookViewId="0">
      <selection activeCell="G3" sqref="G3"/>
    </sheetView>
  </sheetViews>
  <sheetFormatPr defaultRowHeight="13.2" x14ac:dyDescent="0.25"/>
  <cols>
    <col min="1" max="1" width="11.77734375" style="9" customWidth="1"/>
    <col min="2" max="2" width="12.77734375" customWidth="1"/>
    <col min="3" max="3" width="13.77734375" customWidth="1"/>
    <col min="4" max="4" width="11.77734375" customWidth="1"/>
    <col min="5" max="5" width="14.77734375" customWidth="1"/>
    <col min="6" max="6" width="19" customWidth="1"/>
    <col min="7" max="7" width="12.77734375" customWidth="1"/>
    <col min="8" max="8" width="11" customWidth="1"/>
    <col min="9" max="9" width="11.44140625" customWidth="1"/>
    <col min="10" max="10" width="10.77734375" customWidth="1"/>
    <col min="11" max="11" width="11.21875" customWidth="1"/>
    <col min="12" max="12" width="101.21875" customWidth="1"/>
    <col min="13" max="13" width="14.21875" customWidth="1"/>
    <col min="14" max="14" width="7.77734375" customWidth="1"/>
    <col min="15" max="15" width="19.21875" customWidth="1"/>
  </cols>
  <sheetData>
    <row r="1" spans="1:12" ht="30" x14ac:dyDescent="0.5">
      <c r="B1" s="65" t="s">
        <v>91</v>
      </c>
      <c r="C1" s="6"/>
      <c r="D1" s="6"/>
      <c r="E1" s="6"/>
      <c r="F1" s="6"/>
    </row>
    <row r="2" spans="1:12" s="85" customFormat="1" ht="46.8" x14ac:dyDescent="0.3">
      <c r="A2" s="37" t="s">
        <v>3</v>
      </c>
      <c r="B2" s="30" t="s">
        <v>82</v>
      </c>
      <c r="C2" s="30" t="s">
        <v>81</v>
      </c>
      <c r="D2" s="30" t="s">
        <v>77</v>
      </c>
      <c r="E2" s="30" t="s">
        <v>4</v>
      </c>
      <c r="F2" s="30" t="s">
        <v>14</v>
      </c>
      <c r="G2" s="136" t="s">
        <v>25</v>
      </c>
      <c r="H2" s="135" t="s">
        <v>16</v>
      </c>
      <c r="I2" s="134" t="s">
        <v>17</v>
      </c>
      <c r="J2" s="133" t="s">
        <v>18</v>
      </c>
      <c r="K2" s="132" t="s">
        <v>19</v>
      </c>
      <c r="L2" s="137" t="s">
        <v>62</v>
      </c>
    </row>
    <row r="3" spans="1:12" ht="15" x14ac:dyDescent="0.25">
      <c r="A3" s="129"/>
      <c r="B3" s="34">
        <v>100</v>
      </c>
      <c r="C3" s="34">
        <v>100</v>
      </c>
      <c r="D3" s="128">
        <f t="shared" ref="D3:D25" si="0">AVERAGE(B3:C3)</f>
        <v>100</v>
      </c>
      <c r="E3" s="35">
        <f t="shared" ref="E3:E25" si="1">ABS(B3-C3)</f>
        <v>0</v>
      </c>
      <c r="F3" s="35">
        <f t="shared" ref="F3:F25" si="2">E3*100/D3</f>
        <v>0</v>
      </c>
      <c r="G3" s="39" t="e">
        <f t="shared" ref="G3:G25" si="3">$Q$27</f>
        <v>#DIV/0!</v>
      </c>
      <c r="H3" s="40" t="e">
        <f t="shared" ref="H3:H25" si="4">$Q$29</f>
        <v>#DIV/0!</v>
      </c>
      <c r="I3" s="41" t="e">
        <f t="shared" ref="I3:I25" si="5">$Q$30</f>
        <v>#DIV/0!</v>
      </c>
      <c r="J3" s="42" t="e">
        <f t="shared" ref="J3:J25" si="6">$Q$31</f>
        <v>#DIV/0!</v>
      </c>
      <c r="K3" s="127" t="e">
        <f t="shared" ref="K3:K25" si="7">$Q$32</f>
        <v>#DIV/0!</v>
      </c>
      <c r="L3" s="82"/>
    </row>
    <row r="4" spans="1:12" ht="15" x14ac:dyDescent="0.25">
      <c r="A4" s="129"/>
      <c r="B4" s="34"/>
      <c r="C4" s="34"/>
      <c r="D4" s="128" t="e">
        <f t="shared" si="0"/>
        <v>#DIV/0!</v>
      </c>
      <c r="E4" s="35">
        <f t="shared" si="1"/>
        <v>0</v>
      </c>
      <c r="F4" s="35" t="e">
        <f t="shared" si="2"/>
        <v>#DIV/0!</v>
      </c>
      <c r="G4" s="39" t="e">
        <f t="shared" si="3"/>
        <v>#DIV/0!</v>
      </c>
      <c r="H4" s="40" t="e">
        <f t="shared" si="4"/>
        <v>#DIV/0!</v>
      </c>
      <c r="I4" s="41" t="e">
        <f t="shared" si="5"/>
        <v>#DIV/0!</v>
      </c>
      <c r="J4" s="42" t="e">
        <f t="shared" si="6"/>
        <v>#DIV/0!</v>
      </c>
      <c r="K4" s="127" t="e">
        <f t="shared" si="7"/>
        <v>#DIV/0!</v>
      </c>
      <c r="L4" s="82"/>
    </row>
    <row r="5" spans="1:12" ht="15" x14ac:dyDescent="0.25">
      <c r="A5" s="129"/>
      <c r="B5" s="34"/>
      <c r="C5" s="34"/>
      <c r="D5" s="128" t="e">
        <f t="shared" si="0"/>
        <v>#DIV/0!</v>
      </c>
      <c r="E5" s="35">
        <f t="shared" si="1"/>
        <v>0</v>
      </c>
      <c r="F5" s="35" t="e">
        <f t="shared" si="2"/>
        <v>#DIV/0!</v>
      </c>
      <c r="G5" s="39" t="e">
        <f t="shared" si="3"/>
        <v>#DIV/0!</v>
      </c>
      <c r="H5" s="40" t="e">
        <f t="shared" si="4"/>
        <v>#DIV/0!</v>
      </c>
      <c r="I5" s="41" t="e">
        <f t="shared" si="5"/>
        <v>#DIV/0!</v>
      </c>
      <c r="J5" s="42" t="e">
        <f t="shared" si="6"/>
        <v>#DIV/0!</v>
      </c>
      <c r="K5" s="127" t="e">
        <f t="shared" si="7"/>
        <v>#DIV/0!</v>
      </c>
      <c r="L5" s="82"/>
    </row>
    <row r="6" spans="1:12" ht="15" x14ac:dyDescent="0.25">
      <c r="A6" s="129"/>
      <c r="B6" s="34"/>
      <c r="C6" s="34"/>
      <c r="D6" s="128" t="e">
        <f t="shared" si="0"/>
        <v>#DIV/0!</v>
      </c>
      <c r="E6" s="35">
        <f t="shared" si="1"/>
        <v>0</v>
      </c>
      <c r="F6" s="35" t="e">
        <f t="shared" si="2"/>
        <v>#DIV/0!</v>
      </c>
      <c r="G6" s="39" t="e">
        <f t="shared" si="3"/>
        <v>#DIV/0!</v>
      </c>
      <c r="H6" s="40" t="e">
        <f t="shared" si="4"/>
        <v>#DIV/0!</v>
      </c>
      <c r="I6" s="41" t="e">
        <f t="shared" si="5"/>
        <v>#DIV/0!</v>
      </c>
      <c r="J6" s="42" t="e">
        <f t="shared" si="6"/>
        <v>#DIV/0!</v>
      </c>
      <c r="K6" s="127" t="e">
        <f t="shared" si="7"/>
        <v>#DIV/0!</v>
      </c>
      <c r="L6" s="82"/>
    </row>
    <row r="7" spans="1:12" ht="15" x14ac:dyDescent="0.25">
      <c r="A7" s="129"/>
      <c r="B7" s="34"/>
      <c r="C7" s="34"/>
      <c r="D7" s="128" t="e">
        <f t="shared" si="0"/>
        <v>#DIV/0!</v>
      </c>
      <c r="E7" s="35">
        <f t="shared" si="1"/>
        <v>0</v>
      </c>
      <c r="F7" s="35" t="e">
        <f t="shared" si="2"/>
        <v>#DIV/0!</v>
      </c>
      <c r="G7" s="39" t="e">
        <f t="shared" si="3"/>
        <v>#DIV/0!</v>
      </c>
      <c r="H7" s="40" t="e">
        <f t="shared" si="4"/>
        <v>#DIV/0!</v>
      </c>
      <c r="I7" s="41" t="e">
        <f t="shared" si="5"/>
        <v>#DIV/0!</v>
      </c>
      <c r="J7" s="42" t="e">
        <f t="shared" si="6"/>
        <v>#DIV/0!</v>
      </c>
      <c r="K7" s="127" t="e">
        <f t="shared" si="7"/>
        <v>#DIV/0!</v>
      </c>
      <c r="L7" s="82"/>
    </row>
    <row r="8" spans="1:12" ht="15" x14ac:dyDescent="0.25">
      <c r="A8" s="129"/>
      <c r="B8" s="34"/>
      <c r="C8" s="34"/>
      <c r="D8" s="128" t="e">
        <f t="shared" si="0"/>
        <v>#DIV/0!</v>
      </c>
      <c r="E8" s="35">
        <f t="shared" si="1"/>
        <v>0</v>
      </c>
      <c r="F8" s="35" t="e">
        <f t="shared" si="2"/>
        <v>#DIV/0!</v>
      </c>
      <c r="G8" s="39" t="e">
        <f t="shared" si="3"/>
        <v>#DIV/0!</v>
      </c>
      <c r="H8" s="40" t="e">
        <f t="shared" si="4"/>
        <v>#DIV/0!</v>
      </c>
      <c r="I8" s="41" t="e">
        <f t="shared" si="5"/>
        <v>#DIV/0!</v>
      </c>
      <c r="J8" s="42" t="e">
        <f t="shared" si="6"/>
        <v>#DIV/0!</v>
      </c>
      <c r="K8" s="127" t="e">
        <f t="shared" si="7"/>
        <v>#DIV/0!</v>
      </c>
      <c r="L8" s="82"/>
    </row>
    <row r="9" spans="1:12" ht="15" x14ac:dyDescent="0.25">
      <c r="A9" s="129"/>
      <c r="B9" s="34"/>
      <c r="C9" s="34"/>
      <c r="D9" s="128" t="e">
        <f t="shared" si="0"/>
        <v>#DIV/0!</v>
      </c>
      <c r="E9" s="35">
        <f t="shared" si="1"/>
        <v>0</v>
      </c>
      <c r="F9" s="35" t="e">
        <f t="shared" si="2"/>
        <v>#DIV/0!</v>
      </c>
      <c r="G9" s="39" t="e">
        <f t="shared" si="3"/>
        <v>#DIV/0!</v>
      </c>
      <c r="H9" s="40" t="e">
        <f t="shared" si="4"/>
        <v>#DIV/0!</v>
      </c>
      <c r="I9" s="41" t="e">
        <f t="shared" si="5"/>
        <v>#DIV/0!</v>
      </c>
      <c r="J9" s="42" t="e">
        <f t="shared" si="6"/>
        <v>#DIV/0!</v>
      </c>
      <c r="K9" s="127" t="e">
        <f t="shared" si="7"/>
        <v>#DIV/0!</v>
      </c>
      <c r="L9" s="82"/>
    </row>
    <row r="10" spans="1:12" ht="15" x14ac:dyDescent="0.25">
      <c r="A10" s="129"/>
      <c r="B10" s="34"/>
      <c r="C10" s="34"/>
      <c r="D10" s="128" t="e">
        <f t="shared" si="0"/>
        <v>#DIV/0!</v>
      </c>
      <c r="E10" s="35">
        <f t="shared" si="1"/>
        <v>0</v>
      </c>
      <c r="F10" s="35" t="e">
        <f t="shared" si="2"/>
        <v>#DIV/0!</v>
      </c>
      <c r="G10" s="39" t="e">
        <f t="shared" si="3"/>
        <v>#DIV/0!</v>
      </c>
      <c r="H10" s="40" t="e">
        <f t="shared" si="4"/>
        <v>#DIV/0!</v>
      </c>
      <c r="I10" s="41" t="e">
        <f t="shared" si="5"/>
        <v>#DIV/0!</v>
      </c>
      <c r="J10" s="42" t="e">
        <f t="shared" si="6"/>
        <v>#DIV/0!</v>
      </c>
      <c r="K10" s="127" t="e">
        <f t="shared" si="7"/>
        <v>#DIV/0!</v>
      </c>
      <c r="L10" s="82"/>
    </row>
    <row r="11" spans="1:12" ht="15" x14ac:dyDescent="0.25">
      <c r="A11" s="129"/>
      <c r="B11" s="34"/>
      <c r="C11" s="34"/>
      <c r="D11" s="128" t="e">
        <f t="shared" si="0"/>
        <v>#DIV/0!</v>
      </c>
      <c r="E11" s="35">
        <f t="shared" si="1"/>
        <v>0</v>
      </c>
      <c r="F11" s="35" t="e">
        <f t="shared" si="2"/>
        <v>#DIV/0!</v>
      </c>
      <c r="G11" s="39" t="e">
        <f t="shared" si="3"/>
        <v>#DIV/0!</v>
      </c>
      <c r="H11" s="40" t="e">
        <f t="shared" si="4"/>
        <v>#DIV/0!</v>
      </c>
      <c r="I11" s="41" t="e">
        <f t="shared" si="5"/>
        <v>#DIV/0!</v>
      </c>
      <c r="J11" s="42" t="e">
        <f t="shared" si="6"/>
        <v>#DIV/0!</v>
      </c>
      <c r="K11" s="127" t="e">
        <f t="shared" si="7"/>
        <v>#DIV/0!</v>
      </c>
      <c r="L11" s="82"/>
    </row>
    <row r="12" spans="1:12" ht="15" x14ac:dyDescent="0.25">
      <c r="A12" s="129"/>
      <c r="B12" s="34"/>
      <c r="C12" s="34"/>
      <c r="D12" s="128" t="e">
        <f t="shared" si="0"/>
        <v>#DIV/0!</v>
      </c>
      <c r="E12" s="35">
        <f t="shared" si="1"/>
        <v>0</v>
      </c>
      <c r="F12" s="35" t="e">
        <f t="shared" si="2"/>
        <v>#DIV/0!</v>
      </c>
      <c r="G12" s="39" t="e">
        <f t="shared" si="3"/>
        <v>#DIV/0!</v>
      </c>
      <c r="H12" s="40" t="e">
        <f t="shared" si="4"/>
        <v>#DIV/0!</v>
      </c>
      <c r="I12" s="41" t="e">
        <f t="shared" si="5"/>
        <v>#DIV/0!</v>
      </c>
      <c r="J12" s="42" t="e">
        <f t="shared" si="6"/>
        <v>#DIV/0!</v>
      </c>
      <c r="K12" s="127" t="e">
        <f t="shared" si="7"/>
        <v>#DIV/0!</v>
      </c>
      <c r="L12" s="82"/>
    </row>
    <row r="13" spans="1:12" ht="15" x14ac:dyDescent="0.25">
      <c r="A13" s="129"/>
      <c r="B13" s="34"/>
      <c r="C13" s="34"/>
      <c r="D13" s="128" t="e">
        <f t="shared" si="0"/>
        <v>#DIV/0!</v>
      </c>
      <c r="E13" s="35">
        <f t="shared" si="1"/>
        <v>0</v>
      </c>
      <c r="F13" s="35" t="e">
        <f t="shared" si="2"/>
        <v>#DIV/0!</v>
      </c>
      <c r="G13" s="39" t="e">
        <f t="shared" si="3"/>
        <v>#DIV/0!</v>
      </c>
      <c r="H13" s="40" t="e">
        <f t="shared" si="4"/>
        <v>#DIV/0!</v>
      </c>
      <c r="I13" s="41" t="e">
        <f t="shared" si="5"/>
        <v>#DIV/0!</v>
      </c>
      <c r="J13" s="42" t="e">
        <f t="shared" si="6"/>
        <v>#DIV/0!</v>
      </c>
      <c r="K13" s="127" t="e">
        <f t="shared" si="7"/>
        <v>#DIV/0!</v>
      </c>
      <c r="L13" s="82"/>
    </row>
    <row r="14" spans="1:12" ht="15" x14ac:dyDescent="0.25">
      <c r="A14" s="129"/>
      <c r="B14" s="34"/>
      <c r="C14" s="34"/>
      <c r="D14" s="128" t="e">
        <f t="shared" si="0"/>
        <v>#DIV/0!</v>
      </c>
      <c r="E14" s="35">
        <f t="shared" si="1"/>
        <v>0</v>
      </c>
      <c r="F14" s="35" t="e">
        <f t="shared" si="2"/>
        <v>#DIV/0!</v>
      </c>
      <c r="G14" s="39" t="e">
        <f t="shared" si="3"/>
        <v>#DIV/0!</v>
      </c>
      <c r="H14" s="40" t="e">
        <f t="shared" si="4"/>
        <v>#DIV/0!</v>
      </c>
      <c r="I14" s="41" t="e">
        <f t="shared" si="5"/>
        <v>#DIV/0!</v>
      </c>
      <c r="J14" s="42" t="e">
        <f t="shared" si="6"/>
        <v>#DIV/0!</v>
      </c>
      <c r="K14" s="127" t="e">
        <f t="shared" si="7"/>
        <v>#DIV/0!</v>
      </c>
      <c r="L14" s="82"/>
    </row>
    <row r="15" spans="1:12" ht="15" x14ac:dyDescent="0.25">
      <c r="A15" s="129"/>
      <c r="B15" s="34"/>
      <c r="C15" s="34"/>
      <c r="D15" s="128" t="e">
        <f t="shared" si="0"/>
        <v>#DIV/0!</v>
      </c>
      <c r="E15" s="35">
        <f t="shared" si="1"/>
        <v>0</v>
      </c>
      <c r="F15" s="35" t="e">
        <f t="shared" si="2"/>
        <v>#DIV/0!</v>
      </c>
      <c r="G15" s="39" t="e">
        <f t="shared" si="3"/>
        <v>#DIV/0!</v>
      </c>
      <c r="H15" s="40" t="e">
        <f t="shared" si="4"/>
        <v>#DIV/0!</v>
      </c>
      <c r="I15" s="41" t="e">
        <f t="shared" si="5"/>
        <v>#DIV/0!</v>
      </c>
      <c r="J15" s="42" t="e">
        <f t="shared" si="6"/>
        <v>#DIV/0!</v>
      </c>
      <c r="K15" s="127" t="e">
        <f t="shared" si="7"/>
        <v>#DIV/0!</v>
      </c>
      <c r="L15" s="82"/>
    </row>
    <row r="16" spans="1:12" ht="15" x14ac:dyDescent="0.25">
      <c r="A16" s="129"/>
      <c r="B16" s="34"/>
      <c r="C16" s="34"/>
      <c r="D16" s="128" t="e">
        <f t="shared" si="0"/>
        <v>#DIV/0!</v>
      </c>
      <c r="E16" s="35">
        <f t="shared" si="1"/>
        <v>0</v>
      </c>
      <c r="F16" s="35" t="e">
        <f t="shared" si="2"/>
        <v>#DIV/0!</v>
      </c>
      <c r="G16" s="39" t="e">
        <f t="shared" si="3"/>
        <v>#DIV/0!</v>
      </c>
      <c r="H16" s="40" t="e">
        <f t="shared" si="4"/>
        <v>#DIV/0!</v>
      </c>
      <c r="I16" s="41" t="e">
        <f t="shared" si="5"/>
        <v>#DIV/0!</v>
      </c>
      <c r="J16" s="42" t="e">
        <f t="shared" si="6"/>
        <v>#DIV/0!</v>
      </c>
      <c r="K16" s="127" t="e">
        <f t="shared" si="7"/>
        <v>#DIV/0!</v>
      </c>
      <c r="L16" s="82"/>
    </row>
    <row r="17" spans="1:20" ht="15" x14ac:dyDescent="0.25">
      <c r="A17" s="129"/>
      <c r="B17" s="34"/>
      <c r="C17" s="34"/>
      <c r="D17" s="128" t="e">
        <f t="shared" si="0"/>
        <v>#DIV/0!</v>
      </c>
      <c r="E17" s="35">
        <f t="shared" si="1"/>
        <v>0</v>
      </c>
      <c r="F17" s="35" t="e">
        <f t="shared" si="2"/>
        <v>#DIV/0!</v>
      </c>
      <c r="G17" s="39" t="e">
        <f t="shared" si="3"/>
        <v>#DIV/0!</v>
      </c>
      <c r="H17" s="40" t="e">
        <f t="shared" si="4"/>
        <v>#DIV/0!</v>
      </c>
      <c r="I17" s="41" t="e">
        <f t="shared" si="5"/>
        <v>#DIV/0!</v>
      </c>
      <c r="J17" s="42" t="e">
        <f t="shared" si="6"/>
        <v>#DIV/0!</v>
      </c>
      <c r="K17" s="127" t="e">
        <f t="shared" si="7"/>
        <v>#DIV/0!</v>
      </c>
      <c r="L17" s="82"/>
    </row>
    <row r="18" spans="1:20" ht="15" x14ac:dyDescent="0.25">
      <c r="A18" s="129"/>
      <c r="B18" s="34"/>
      <c r="C18" s="34"/>
      <c r="D18" s="128" t="e">
        <f t="shared" si="0"/>
        <v>#DIV/0!</v>
      </c>
      <c r="E18" s="35">
        <f t="shared" si="1"/>
        <v>0</v>
      </c>
      <c r="F18" s="35" t="e">
        <f t="shared" si="2"/>
        <v>#DIV/0!</v>
      </c>
      <c r="G18" s="39" t="e">
        <f t="shared" si="3"/>
        <v>#DIV/0!</v>
      </c>
      <c r="H18" s="40" t="e">
        <f t="shared" si="4"/>
        <v>#DIV/0!</v>
      </c>
      <c r="I18" s="41" t="e">
        <f t="shared" si="5"/>
        <v>#DIV/0!</v>
      </c>
      <c r="J18" s="42" t="e">
        <f t="shared" si="6"/>
        <v>#DIV/0!</v>
      </c>
      <c r="K18" s="127" t="e">
        <f t="shared" si="7"/>
        <v>#DIV/0!</v>
      </c>
      <c r="L18" s="82"/>
    </row>
    <row r="19" spans="1:20" ht="15" x14ac:dyDescent="0.25">
      <c r="A19" s="129"/>
      <c r="B19" s="34"/>
      <c r="C19" s="34"/>
      <c r="D19" s="128" t="e">
        <f t="shared" si="0"/>
        <v>#DIV/0!</v>
      </c>
      <c r="E19" s="35">
        <f t="shared" si="1"/>
        <v>0</v>
      </c>
      <c r="F19" s="35" t="e">
        <f t="shared" si="2"/>
        <v>#DIV/0!</v>
      </c>
      <c r="G19" s="39" t="e">
        <f t="shared" si="3"/>
        <v>#DIV/0!</v>
      </c>
      <c r="H19" s="40" t="e">
        <f t="shared" si="4"/>
        <v>#DIV/0!</v>
      </c>
      <c r="I19" s="41" t="e">
        <f t="shared" si="5"/>
        <v>#DIV/0!</v>
      </c>
      <c r="J19" s="42" t="e">
        <f t="shared" si="6"/>
        <v>#DIV/0!</v>
      </c>
      <c r="K19" s="127" t="e">
        <f t="shared" si="7"/>
        <v>#DIV/0!</v>
      </c>
      <c r="L19" s="82"/>
    </row>
    <row r="20" spans="1:20" ht="15" x14ac:dyDescent="0.25">
      <c r="A20" s="129"/>
      <c r="B20" s="34"/>
      <c r="C20" s="34"/>
      <c r="D20" s="128" t="e">
        <f t="shared" si="0"/>
        <v>#DIV/0!</v>
      </c>
      <c r="E20" s="35">
        <f t="shared" si="1"/>
        <v>0</v>
      </c>
      <c r="F20" s="35" t="e">
        <f t="shared" si="2"/>
        <v>#DIV/0!</v>
      </c>
      <c r="G20" s="39" t="e">
        <f t="shared" si="3"/>
        <v>#DIV/0!</v>
      </c>
      <c r="H20" s="40" t="e">
        <f t="shared" si="4"/>
        <v>#DIV/0!</v>
      </c>
      <c r="I20" s="41" t="e">
        <f t="shared" si="5"/>
        <v>#DIV/0!</v>
      </c>
      <c r="J20" s="42" t="e">
        <f t="shared" si="6"/>
        <v>#DIV/0!</v>
      </c>
      <c r="K20" s="127" t="e">
        <f t="shared" si="7"/>
        <v>#DIV/0!</v>
      </c>
      <c r="L20" s="82"/>
    </row>
    <row r="21" spans="1:20" ht="15" x14ac:dyDescent="0.25">
      <c r="A21" s="129"/>
      <c r="B21" s="34"/>
      <c r="C21" s="34"/>
      <c r="D21" s="128" t="e">
        <f t="shared" si="0"/>
        <v>#DIV/0!</v>
      </c>
      <c r="E21" s="35">
        <f t="shared" si="1"/>
        <v>0</v>
      </c>
      <c r="F21" s="35" t="e">
        <f t="shared" si="2"/>
        <v>#DIV/0!</v>
      </c>
      <c r="G21" s="39" t="e">
        <f t="shared" si="3"/>
        <v>#DIV/0!</v>
      </c>
      <c r="H21" s="40" t="e">
        <f t="shared" si="4"/>
        <v>#DIV/0!</v>
      </c>
      <c r="I21" s="41" t="e">
        <f t="shared" si="5"/>
        <v>#DIV/0!</v>
      </c>
      <c r="J21" s="42" t="e">
        <f t="shared" si="6"/>
        <v>#DIV/0!</v>
      </c>
      <c r="K21" s="127" t="e">
        <f t="shared" si="7"/>
        <v>#DIV/0!</v>
      </c>
      <c r="L21" s="82"/>
    </row>
    <row r="22" spans="1:20" ht="15" x14ac:dyDescent="0.25">
      <c r="A22" s="129"/>
      <c r="B22" s="34"/>
      <c r="C22" s="34"/>
      <c r="D22" s="128" t="e">
        <f t="shared" si="0"/>
        <v>#DIV/0!</v>
      </c>
      <c r="E22" s="35">
        <f t="shared" si="1"/>
        <v>0</v>
      </c>
      <c r="F22" s="35" t="e">
        <f t="shared" si="2"/>
        <v>#DIV/0!</v>
      </c>
      <c r="G22" s="39" t="e">
        <f t="shared" si="3"/>
        <v>#DIV/0!</v>
      </c>
      <c r="H22" s="40" t="e">
        <f t="shared" si="4"/>
        <v>#DIV/0!</v>
      </c>
      <c r="I22" s="41" t="e">
        <f t="shared" si="5"/>
        <v>#DIV/0!</v>
      </c>
      <c r="J22" s="42" t="e">
        <f t="shared" si="6"/>
        <v>#DIV/0!</v>
      </c>
      <c r="K22" s="127" t="e">
        <f t="shared" si="7"/>
        <v>#DIV/0!</v>
      </c>
      <c r="L22" s="82"/>
    </row>
    <row r="23" spans="1:20" ht="15" x14ac:dyDescent="0.25">
      <c r="A23" s="129"/>
      <c r="B23" s="34"/>
      <c r="C23" s="34"/>
      <c r="D23" s="128" t="e">
        <f t="shared" si="0"/>
        <v>#DIV/0!</v>
      </c>
      <c r="E23" s="35">
        <f t="shared" si="1"/>
        <v>0</v>
      </c>
      <c r="F23" s="35" t="e">
        <f t="shared" si="2"/>
        <v>#DIV/0!</v>
      </c>
      <c r="G23" s="39" t="e">
        <f t="shared" si="3"/>
        <v>#DIV/0!</v>
      </c>
      <c r="H23" s="40" t="e">
        <f t="shared" si="4"/>
        <v>#DIV/0!</v>
      </c>
      <c r="I23" s="41" t="e">
        <f t="shared" si="5"/>
        <v>#DIV/0!</v>
      </c>
      <c r="J23" s="42" t="e">
        <f t="shared" si="6"/>
        <v>#DIV/0!</v>
      </c>
      <c r="K23" s="127" t="e">
        <f t="shared" si="7"/>
        <v>#DIV/0!</v>
      </c>
      <c r="L23" s="82"/>
    </row>
    <row r="24" spans="1:20" ht="15" x14ac:dyDescent="0.25">
      <c r="A24" s="129"/>
      <c r="B24" s="34"/>
      <c r="C24" s="34"/>
      <c r="D24" s="128" t="e">
        <f t="shared" si="0"/>
        <v>#DIV/0!</v>
      </c>
      <c r="E24" s="35">
        <f t="shared" si="1"/>
        <v>0</v>
      </c>
      <c r="F24" s="35" t="e">
        <f t="shared" si="2"/>
        <v>#DIV/0!</v>
      </c>
      <c r="G24" s="39" t="e">
        <f t="shared" si="3"/>
        <v>#DIV/0!</v>
      </c>
      <c r="H24" s="40" t="e">
        <f t="shared" si="4"/>
        <v>#DIV/0!</v>
      </c>
      <c r="I24" s="41" t="e">
        <f t="shared" si="5"/>
        <v>#DIV/0!</v>
      </c>
      <c r="J24" s="42" t="e">
        <f t="shared" si="6"/>
        <v>#DIV/0!</v>
      </c>
      <c r="K24" s="127" t="e">
        <f t="shared" si="7"/>
        <v>#DIV/0!</v>
      </c>
      <c r="L24" s="82"/>
    </row>
    <row r="25" spans="1:20" ht="15" x14ac:dyDescent="0.25">
      <c r="A25" s="129"/>
      <c r="B25" s="34"/>
      <c r="C25" s="34"/>
      <c r="D25" s="128" t="e">
        <f t="shared" si="0"/>
        <v>#DIV/0!</v>
      </c>
      <c r="E25" s="35">
        <f t="shared" si="1"/>
        <v>0</v>
      </c>
      <c r="F25" s="35" t="e">
        <f t="shared" si="2"/>
        <v>#DIV/0!</v>
      </c>
      <c r="G25" s="39" t="e">
        <f t="shared" si="3"/>
        <v>#DIV/0!</v>
      </c>
      <c r="H25" s="40" t="e">
        <f t="shared" si="4"/>
        <v>#DIV/0!</v>
      </c>
      <c r="I25" s="41" t="e">
        <f t="shared" si="5"/>
        <v>#DIV/0!</v>
      </c>
      <c r="J25" s="42" t="e">
        <f t="shared" si="6"/>
        <v>#DIV/0!</v>
      </c>
      <c r="K25" s="127" t="e">
        <f t="shared" si="7"/>
        <v>#DIV/0!</v>
      </c>
      <c r="L25" s="82"/>
    </row>
    <row r="26" spans="1:20" x14ac:dyDescent="0.25">
      <c r="H26" s="126"/>
      <c r="I26" s="126"/>
      <c r="J26" s="126"/>
      <c r="K26" s="126"/>
    </row>
    <row r="27" spans="1:20" x14ac:dyDescent="0.25">
      <c r="B27" s="1"/>
      <c r="C27" s="124"/>
      <c r="D27" s="123"/>
      <c r="E27" s="1"/>
      <c r="F27" s="1"/>
      <c r="O27" s="99" t="s">
        <v>20</v>
      </c>
      <c r="P27" s="17" t="s">
        <v>7</v>
      </c>
      <c r="Q27" s="125" t="e">
        <f>AVERAGE(F3:F25)</f>
        <v>#DIV/0!</v>
      </c>
    </row>
    <row r="28" spans="1:20" x14ac:dyDescent="0.25">
      <c r="A28" s="89"/>
      <c r="B28" s="1"/>
      <c r="C28" s="89"/>
      <c r="D28" s="123"/>
      <c r="E28" s="1"/>
      <c r="F28" s="1"/>
      <c r="H28" s="122"/>
      <c r="I28" s="16"/>
      <c r="J28" s="2"/>
      <c r="O28" s="15" t="s">
        <v>24</v>
      </c>
      <c r="P28" s="16" t="s">
        <v>15</v>
      </c>
      <c r="Q28" s="2" t="e">
        <f>_xlfn.STDEV.P(F3:F25)</f>
        <v>#DIV/0!</v>
      </c>
    </row>
    <row r="29" spans="1:20" x14ac:dyDescent="0.25">
      <c r="A29" s="89"/>
      <c r="B29" s="89"/>
      <c r="C29" s="124"/>
      <c r="D29" s="123"/>
      <c r="E29" s="1"/>
      <c r="F29" s="1"/>
      <c r="H29" s="15"/>
      <c r="I29" s="16"/>
      <c r="J29" s="2"/>
      <c r="O29" s="98" t="s">
        <v>21</v>
      </c>
      <c r="P29" s="97" t="s">
        <v>16</v>
      </c>
      <c r="Q29" s="121" t="e">
        <f>Q27+2*Q28</f>
        <v>#DIV/0!</v>
      </c>
      <c r="R29" s="27" t="s">
        <v>26</v>
      </c>
      <c r="S29" s="27"/>
      <c r="T29" s="27"/>
    </row>
    <row r="30" spans="1:20" x14ac:dyDescent="0.25">
      <c r="H30" s="15"/>
      <c r="I30" s="16"/>
      <c r="J30" s="2"/>
      <c r="O30" s="96" t="s">
        <v>22</v>
      </c>
      <c r="P30" s="95" t="s">
        <v>17</v>
      </c>
      <c r="Q30" s="120" t="e">
        <f>Q27-2*Q28</f>
        <v>#DIV/0!</v>
      </c>
      <c r="R30" s="28" t="s">
        <v>27</v>
      </c>
      <c r="S30" s="27"/>
      <c r="T30" s="27"/>
    </row>
    <row r="31" spans="1:20" ht="43.5" customHeight="1" x14ac:dyDescent="0.25">
      <c r="A31" s="142"/>
      <c r="B31" s="143"/>
      <c r="C31" s="143"/>
      <c r="D31" s="143"/>
      <c r="E31" s="143"/>
      <c r="F31" s="143"/>
      <c r="G31" s="143"/>
      <c r="H31" s="143"/>
      <c r="I31" s="16"/>
      <c r="J31" s="2"/>
      <c r="O31" s="92" t="s">
        <v>9</v>
      </c>
      <c r="P31" s="91" t="s">
        <v>18</v>
      </c>
      <c r="Q31" s="118" t="e">
        <f>Q27+3*Q28</f>
        <v>#DIV/0!</v>
      </c>
      <c r="R31" s="28" t="s">
        <v>28</v>
      </c>
      <c r="S31" s="27"/>
      <c r="T31" s="27"/>
    </row>
    <row r="32" spans="1:20" x14ac:dyDescent="0.25">
      <c r="H32" s="15"/>
      <c r="I32" s="16"/>
      <c r="J32" s="2"/>
      <c r="O32" s="79" t="s">
        <v>23</v>
      </c>
      <c r="P32" s="78" t="s">
        <v>19</v>
      </c>
      <c r="Q32" s="117" t="e">
        <f>Q27-3*Q28</f>
        <v>#DIV/0!</v>
      </c>
      <c r="R32" s="28" t="s">
        <v>29</v>
      </c>
      <c r="S32" s="27"/>
      <c r="T32" s="27"/>
    </row>
    <row r="33" spans="8:22" x14ac:dyDescent="0.25">
      <c r="H33" s="15"/>
      <c r="I33" s="16"/>
      <c r="J33" s="2"/>
    </row>
    <row r="34" spans="8:22" x14ac:dyDescent="0.25">
      <c r="O34" s="88" t="s">
        <v>74</v>
      </c>
    </row>
    <row r="35" spans="8:22" x14ac:dyDescent="0.25">
      <c r="O35" s="80" t="s">
        <v>73</v>
      </c>
    </row>
    <row r="37" spans="8:22" ht="63" customHeight="1" x14ac:dyDescent="0.25">
      <c r="O37" s="147"/>
      <c r="P37" s="148"/>
      <c r="Q37" s="148"/>
      <c r="R37" s="148"/>
      <c r="S37" s="148"/>
      <c r="T37" s="148"/>
      <c r="U37" s="148"/>
      <c r="V37" s="148"/>
    </row>
  </sheetData>
  <mergeCells count="2">
    <mergeCell ref="A31:H31"/>
    <mergeCell ref="O37:V37"/>
  </mergeCells>
  <hyperlinks>
    <hyperlink ref="O35" r:id="rId1"/>
    <hyperlink ref="O34"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Normal="100" workbookViewId="0">
      <selection activeCell="B3" sqref="B3"/>
    </sheetView>
  </sheetViews>
  <sheetFormatPr defaultRowHeight="13.2" x14ac:dyDescent="0.25"/>
  <cols>
    <col min="1" max="1" width="10.5546875" style="9" customWidth="1"/>
    <col min="2" max="2" width="14.44140625" customWidth="1"/>
    <col min="3" max="3" width="13.77734375" customWidth="1"/>
    <col min="4" max="4" width="11" customWidth="1"/>
    <col min="5" max="6" width="15.21875" customWidth="1"/>
    <col min="7" max="8" width="10.77734375" customWidth="1"/>
    <col min="9" max="9" width="10.44140625" customWidth="1"/>
    <col min="10" max="10" width="12.77734375" customWidth="1"/>
    <col min="11" max="11" width="12.21875" bestFit="1" customWidth="1"/>
    <col min="12" max="12" width="53.44140625" customWidth="1"/>
    <col min="13" max="13" width="18.21875" customWidth="1"/>
  </cols>
  <sheetData>
    <row r="1" spans="1:12" ht="30" x14ac:dyDescent="0.5">
      <c r="B1" s="64" t="s">
        <v>38</v>
      </c>
      <c r="C1" s="4"/>
      <c r="E1" s="4"/>
      <c r="F1" s="2"/>
      <c r="G1" s="2"/>
      <c r="H1" s="2"/>
    </row>
    <row r="2" spans="1:12" ht="62.4" x14ac:dyDescent="0.3">
      <c r="A2" s="37" t="s">
        <v>3</v>
      </c>
      <c r="B2" s="43" t="s">
        <v>40</v>
      </c>
      <c r="C2" s="43" t="s">
        <v>42</v>
      </c>
      <c r="D2" s="30" t="s">
        <v>0</v>
      </c>
      <c r="E2" s="43" t="s">
        <v>4</v>
      </c>
      <c r="F2" s="30" t="s">
        <v>14</v>
      </c>
      <c r="G2" s="44" t="s">
        <v>25</v>
      </c>
      <c r="H2" s="46" t="s">
        <v>16</v>
      </c>
      <c r="I2" s="47" t="s">
        <v>17</v>
      </c>
      <c r="J2" s="48" t="s">
        <v>18</v>
      </c>
      <c r="K2" s="49" t="s">
        <v>19</v>
      </c>
      <c r="L2" s="71" t="s">
        <v>43</v>
      </c>
    </row>
    <row r="3" spans="1:12" ht="15" x14ac:dyDescent="0.25">
      <c r="A3" s="50">
        <v>45400</v>
      </c>
      <c r="B3" s="51">
        <v>85</v>
      </c>
      <c r="C3" s="51">
        <v>86</v>
      </c>
      <c r="D3" s="38">
        <f>AVERAGE(B3:C3)</f>
        <v>85.5</v>
      </c>
      <c r="E3" s="38">
        <f>ABS(B3-C3)</f>
        <v>1</v>
      </c>
      <c r="F3" s="35">
        <f t="shared" ref="F3:F19" si="0">E3*100/D3</f>
        <v>1.1695906432748537</v>
      </c>
      <c r="G3" s="52">
        <f t="shared" ref="G3:G25" si="1">$O$27</f>
        <v>2.9407707244132215</v>
      </c>
      <c r="H3" s="39">
        <f t="shared" ref="H3:H25" si="2">$O$29</f>
        <v>8.3795781377161518</v>
      </c>
      <c r="I3" s="40">
        <f t="shared" ref="I3:I25" si="3">$O$30</f>
        <v>-2.4980366888897088</v>
      </c>
      <c r="J3" s="41">
        <f t="shared" ref="J3:J25" si="4">$O$31</f>
        <v>11.098981844367616</v>
      </c>
      <c r="K3" s="42">
        <f t="shared" ref="K3:K25" si="5">$O$32</f>
        <v>-5.217440395541173</v>
      </c>
    </row>
    <row r="4" spans="1:12" ht="15" x14ac:dyDescent="0.25">
      <c r="A4" s="50">
        <v>45401</v>
      </c>
      <c r="B4" s="51">
        <v>78</v>
      </c>
      <c r="C4" s="51">
        <v>74</v>
      </c>
      <c r="D4" s="38">
        <f t="shared" ref="D4:D19" si="6">AVERAGE(B4:C4)</f>
        <v>76</v>
      </c>
      <c r="E4" s="38">
        <f t="shared" ref="E4:E19" si="7">ABS(B4-C4)</f>
        <v>4</v>
      </c>
      <c r="F4" s="35">
        <f t="shared" si="0"/>
        <v>5.2631578947368425</v>
      </c>
      <c r="G4" s="52">
        <f t="shared" si="1"/>
        <v>2.9407707244132215</v>
      </c>
      <c r="H4" s="39">
        <f t="shared" si="2"/>
        <v>8.3795781377161518</v>
      </c>
      <c r="I4" s="40">
        <f t="shared" si="3"/>
        <v>-2.4980366888897088</v>
      </c>
      <c r="J4" s="41">
        <f t="shared" si="4"/>
        <v>11.098981844367616</v>
      </c>
      <c r="K4" s="42">
        <f t="shared" si="5"/>
        <v>-5.217440395541173</v>
      </c>
    </row>
    <row r="5" spans="1:12" ht="15" x14ac:dyDescent="0.25">
      <c r="A5" s="50">
        <v>45402</v>
      </c>
      <c r="B5" s="51">
        <v>62</v>
      </c>
      <c r="C5" s="51">
        <v>62</v>
      </c>
      <c r="D5" s="38">
        <f t="shared" si="6"/>
        <v>62</v>
      </c>
      <c r="E5" s="38">
        <f t="shared" si="7"/>
        <v>0</v>
      </c>
      <c r="F5" s="35">
        <f t="shared" si="0"/>
        <v>0</v>
      </c>
      <c r="G5" s="52">
        <f t="shared" si="1"/>
        <v>2.9407707244132215</v>
      </c>
      <c r="H5" s="39">
        <f t="shared" si="2"/>
        <v>8.3795781377161518</v>
      </c>
      <c r="I5" s="40">
        <f t="shared" si="3"/>
        <v>-2.4980366888897088</v>
      </c>
      <c r="J5" s="41">
        <f t="shared" si="4"/>
        <v>11.098981844367616</v>
      </c>
      <c r="K5" s="42">
        <f t="shared" si="5"/>
        <v>-5.217440395541173</v>
      </c>
    </row>
    <row r="6" spans="1:12" ht="15" x14ac:dyDescent="0.25">
      <c r="A6" s="50">
        <v>45403</v>
      </c>
      <c r="B6" s="51">
        <v>70</v>
      </c>
      <c r="C6" s="51">
        <v>66</v>
      </c>
      <c r="D6" s="38">
        <f t="shared" si="6"/>
        <v>68</v>
      </c>
      <c r="E6" s="38">
        <f t="shared" si="7"/>
        <v>4</v>
      </c>
      <c r="F6" s="35">
        <f t="shared" si="0"/>
        <v>5.882352941176471</v>
      </c>
      <c r="G6" s="52">
        <f t="shared" si="1"/>
        <v>2.9407707244132215</v>
      </c>
      <c r="H6" s="39">
        <f t="shared" si="2"/>
        <v>8.3795781377161518</v>
      </c>
      <c r="I6" s="40">
        <f t="shared" si="3"/>
        <v>-2.4980366888897088</v>
      </c>
      <c r="J6" s="41">
        <f t="shared" si="4"/>
        <v>11.098981844367616</v>
      </c>
      <c r="K6" s="42">
        <f t="shared" si="5"/>
        <v>-5.217440395541173</v>
      </c>
    </row>
    <row r="7" spans="1:12" ht="15" x14ac:dyDescent="0.25">
      <c r="A7" s="50">
        <v>45404</v>
      </c>
      <c r="B7" s="51">
        <v>67</v>
      </c>
      <c r="C7" s="51">
        <v>66</v>
      </c>
      <c r="D7" s="38">
        <f t="shared" si="6"/>
        <v>66.5</v>
      </c>
      <c r="E7" s="38">
        <f t="shared" si="7"/>
        <v>1</v>
      </c>
      <c r="F7" s="35">
        <f t="shared" si="0"/>
        <v>1.5037593984962405</v>
      </c>
      <c r="G7" s="52">
        <f t="shared" si="1"/>
        <v>2.9407707244132215</v>
      </c>
      <c r="H7" s="39">
        <f t="shared" si="2"/>
        <v>8.3795781377161518</v>
      </c>
      <c r="I7" s="40">
        <f t="shared" si="3"/>
        <v>-2.4980366888897088</v>
      </c>
      <c r="J7" s="41">
        <f t="shared" si="4"/>
        <v>11.098981844367616</v>
      </c>
      <c r="K7" s="42">
        <f t="shared" si="5"/>
        <v>-5.217440395541173</v>
      </c>
    </row>
    <row r="8" spans="1:12" ht="15" x14ac:dyDescent="0.25">
      <c r="A8" s="50">
        <v>45405</v>
      </c>
      <c r="B8" s="51">
        <v>76</v>
      </c>
      <c r="C8" s="51">
        <v>76</v>
      </c>
      <c r="D8" s="38">
        <f t="shared" si="6"/>
        <v>76</v>
      </c>
      <c r="E8" s="38">
        <f t="shared" si="7"/>
        <v>0</v>
      </c>
      <c r="F8" s="35">
        <f t="shared" si="0"/>
        <v>0</v>
      </c>
      <c r="G8" s="52">
        <f t="shared" si="1"/>
        <v>2.9407707244132215</v>
      </c>
      <c r="H8" s="39">
        <f t="shared" si="2"/>
        <v>8.3795781377161518</v>
      </c>
      <c r="I8" s="40">
        <f t="shared" si="3"/>
        <v>-2.4980366888897088</v>
      </c>
      <c r="J8" s="41">
        <f t="shared" si="4"/>
        <v>11.098981844367616</v>
      </c>
      <c r="K8" s="42">
        <f t="shared" si="5"/>
        <v>-5.217440395541173</v>
      </c>
    </row>
    <row r="9" spans="1:12" ht="15" x14ac:dyDescent="0.25">
      <c r="A9" s="50">
        <v>45406</v>
      </c>
      <c r="B9" s="51">
        <v>61</v>
      </c>
      <c r="C9" s="51">
        <v>55</v>
      </c>
      <c r="D9" s="38">
        <f t="shared" si="6"/>
        <v>58</v>
      </c>
      <c r="E9" s="38">
        <f t="shared" si="7"/>
        <v>6</v>
      </c>
      <c r="F9" s="35">
        <f t="shared" si="0"/>
        <v>10.344827586206897</v>
      </c>
      <c r="G9" s="52">
        <f t="shared" si="1"/>
        <v>2.9407707244132215</v>
      </c>
      <c r="H9" s="39">
        <f t="shared" si="2"/>
        <v>8.3795781377161518</v>
      </c>
      <c r="I9" s="40">
        <f t="shared" si="3"/>
        <v>-2.4980366888897088</v>
      </c>
      <c r="J9" s="41">
        <f t="shared" si="4"/>
        <v>11.098981844367616</v>
      </c>
      <c r="K9" s="42">
        <f t="shared" si="5"/>
        <v>-5.217440395541173</v>
      </c>
    </row>
    <row r="10" spans="1:12" ht="15" x14ac:dyDescent="0.25">
      <c r="A10" s="50">
        <v>45407</v>
      </c>
      <c r="B10" s="51">
        <v>65</v>
      </c>
      <c r="C10" s="51">
        <v>63</v>
      </c>
      <c r="D10" s="38">
        <f t="shared" si="6"/>
        <v>64</v>
      </c>
      <c r="E10" s="38">
        <f t="shared" si="7"/>
        <v>2</v>
      </c>
      <c r="F10" s="35">
        <f t="shared" si="0"/>
        <v>3.125</v>
      </c>
      <c r="G10" s="52">
        <f t="shared" si="1"/>
        <v>2.9407707244132215</v>
      </c>
      <c r="H10" s="39">
        <f t="shared" si="2"/>
        <v>8.3795781377161518</v>
      </c>
      <c r="I10" s="40">
        <f t="shared" si="3"/>
        <v>-2.4980366888897088</v>
      </c>
      <c r="J10" s="41">
        <f t="shared" si="4"/>
        <v>11.098981844367616</v>
      </c>
      <c r="K10" s="42">
        <f t="shared" si="5"/>
        <v>-5.217440395541173</v>
      </c>
    </row>
    <row r="11" spans="1:12" ht="15" x14ac:dyDescent="0.25">
      <c r="A11" s="50">
        <v>45408</v>
      </c>
      <c r="B11" s="51">
        <v>72</v>
      </c>
      <c r="C11" s="51">
        <v>71</v>
      </c>
      <c r="D11" s="38">
        <f t="shared" si="6"/>
        <v>71.5</v>
      </c>
      <c r="E11" s="38">
        <f t="shared" si="7"/>
        <v>1</v>
      </c>
      <c r="F11" s="35">
        <f t="shared" si="0"/>
        <v>1.3986013986013985</v>
      </c>
      <c r="G11" s="52">
        <f t="shared" si="1"/>
        <v>2.9407707244132215</v>
      </c>
      <c r="H11" s="39">
        <f t="shared" si="2"/>
        <v>8.3795781377161518</v>
      </c>
      <c r="I11" s="40">
        <f t="shared" si="3"/>
        <v>-2.4980366888897088</v>
      </c>
      <c r="J11" s="41">
        <f t="shared" si="4"/>
        <v>11.098981844367616</v>
      </c>
      <c r="K11" s="42">
        <f t="shared" si="5"/>
        <v>-5.217440395541173</v>
      </c>
    </row>
    <row r="12" spans="1:12" ht="15" x14ac:dyDescent="0.25">
      <c r="A12" s="50">
        <v>45409</v>
      </c>
      <c r="B12" s="51">
        <v>73</v>
      </c>
      <c r="C12" s="51">
        <v>71</v>
      </c>
      <c r="D12" s="38">
        <f t="shared" si="6"/>
        <v>72</v>
      </c>
      <c r="E12" s="38">
        <f t="shared" si="7"/>
        <v>2</v>
      </c>
      <c r="F12" s="35">
        <f t="shared" si="0"/>
        <v>2.7777777777777777</v>
      </c>
      <c r="G12" s="52">
        <f t="shared" si="1"/>
        <v>2.9407707244132215</v>
      </c>
      <c r="H12" s="39">
        <f t="shared" si="2"/>
        <v>8.3795781377161518</v>
      </c>
      <c r="I12" s="40">
        <f t="shared" si="3"/>
        <v>-2.4980366888897088</v>
      </c>
      <c r="J12" s="41">
        <f t="shared" si="4"/>
        <v>11.098981844367616</v>
      </c>
      <c r="K12" s="42">
        <f t="shared" si="5"/>
        <v>-5.217440395541173</v>
      </c>
    </row>
    <row r="13" spans="1:12" ht="15" x14ac:dyDescent="0.25">
      <c r="A13" s="50">
        <v>45410</v>
      </c>
      <c r="B13" s="51">
        <v>75</v>
      </c>
      <c r="C13" s="51">
        <v>71</v>
      </c>
      <c r="D13" s="38">
        <f t="shared" si="6"/>
        <v>73</v>
      </c>
      <c r="E13" s="38">
        <f t="shared" si="7"/>
        <v>4</v>
      </c>
      <c r="F13" s="35">
        <f t="shared" si="0"/>
        <v>5.4794520547945202</v>
      </c>
      <c r="G13" s="52">
        <f t="shared" si="1"/>
        <v>2.9407707244132215</v>
      </c>
      <c r="H13" s="39">
        <f t="shared" si="2"/>
        <v>8.3795781377161518</v>
      </c>
      <c r="I13" s="40">
        <f t="shared" si="3"/>
        <v>-2.4980366888897088</v>
      </c>
      <c r="J13" s="41">
        <f t="shared" si="4"/>
        <v>11.098981844367616</v>
      </c>
      <c r="K13" s="42">
        <f t="shared" si="5"/>
        <v>-5.217440395541173</v>
      </c>
    </row>
    <row r="14" spans="1:12" ht="15" x14ac:dyDescent="0.25">
      <c r="A14" s="50">
        <v>45411</v>
      </c>
      <c r="B14" s="51">
        <v>77</v>
      </c>
      <c r="C14" s="51">
        <v>75</v>
      </c>
      <c r="D14" s="38">
        <f t="shared" si="6"/>
        <v>76</v>
      </c>
      <c r="E14" s="38">
        <f t="shared" si="7"/>
        <v>2</v>
      </c>
      <c r="F14" s="35">
        <f t="shared" si="0"/>
        <v>2.6315789473684212</v>
      </c>
      <c r="G14" s="52">
        <f t="shared" si="1"/>
        <v>2.9407707244132215</v>
      </c>
      <c r="H14" s="39">
        <f t="shared" si="2"/>
        <v>8.3795781377161518</v>
      </c>
      <c r="I14" s="40">
        <f t="shared" si="3"/>
        <v>-2.4980366888897088</v>
      </c>
      <c r="J14" s="41">
        <f t="shared" si="4"/>
        <v>11.098981844367616</v>
      </c>
      <c r="K14" s="42">
        <f t="shared" si="5"/>
        <v>-5.217440395541173</v>
      </c>
    </row>
    <row r="15" spans="1:12" ht="15" x14ac:dyDescent="0.25">
      <c r="A15" s="50">
        <v>45412</v>
      </c>
      <c r="B15" s="51">
        <v>83</v>
      </c>
      <c r="C15" s="51">
        <v>83</v>
      </c>
      <c r="D15" s="38">
        <f t="shared" si="6"/>
        <v>83</v>
      </c>
      <c r="E15" s="38">
        <f t="shared" si="7"/>
        <v>0</v>
      </c>
      <c r="F15" s="35">
        <f t="shared" si="0"/>
        <v>0</v>
      </c>
      <c r="G15" s="52">
        <f t="shared" si="1"/>
        <v>2.9407707244132215</v>
      </c>
      <c r="H15" s="39">
        <f t="shared" si="2"/>
        <v>8.3795781377161518</v>
      </c>
      <c r="I15" s="40">
        <f t="shared" si="3"/>
        <v>-2.4980366888897088</v>
      </c>
      <c r="J15" s="41">
        <f t="shared" si="4"/>
        <v>11.098981844367616</v>
      </c>
      <c r="K15" s="42">
        <f t="shared" si="5"/>
        <v>-5.217440395541173</v>
      </c>
    </row>
    <row r="16" spans="1:12" ht="15" x14ac:dyDescent="0.25">
      <c r="A16" s="50">
        <v>45413</v>
      </c>
      <c r="B16" s="51">
        <v>65</v>
      </c>
      <c r="C16" s="51">
        <v>64</v>
      </c>
      <c r="D16" s="38">
        <f t="shared" si="6"/>
        <v>64.5</v>
      </c>
      <c r="E16" s="38">
        <f t="shared" si="7"/>
        <v>1</v>
      </c>
      <c r="F16" s="35">
        <f t="shared" si="0"/>
        <v>1.5503875968992249</v>
      </c>
      <c r="G16" s="52">
        <f t="shared" si="1"/>
        <v>2.9407707244132215</v>
      </c>
      <c r="H16" s="39">
        <f t="shared" si="2"/>
        <v>8.3795781377161518</v>
      </c>
      <c r="I16" s="40">
        <f t="shared" si="3"/>
        <v>-2.4980366888897088</v>
      </c>
      <c r="J16" s="41">
        <f t="shared" si="4"/>
        <v>11.098981844367616</v>
      </c>
      <c r="K16" s="42">
        <f t="shared" si="5"/>
        <v>-5.217440395541173</v>
      </c>
    </row>
    <row r="17" spans="1:16" ht="15" x14ac:dyDescent="0.25">
      <c r="A17" s="50">
        <v>45414</v>
      </c>
      <c r="B17" s="51">
        <v>66</v>
      </c>
      <c r="C17" s="51">
        <v>68</v>
      </c>
      <c r="D17" s="38">
        <f t="shared" si="6"/>
        <v>67</v>
      </c>
      <c r="E17" s="38">
        <f t="shared" si="7"/>
        <v>2</v>
      </c>
      <c r="F17" s="35">
        <f t="shared" si="0"/>
        <v>2.9850746268656718</v>
      </c>
      <c r="G17" s="52">
        <f t="shared" si="1"/>
        <v>2.9407707244132215</v>
      </c>
      <c r="H17" s="39">
        <f t="shared" si="2"/>
        <v>8.3795781377161518</v>
      </c>
      <c r="I17" s="40">
        <f t="shared" si="3"/>
        <v>-2.4980366888897088</v>
      </c>
      <c r="J17" s="41">
        <f t="shared" si="4"/>
        <v>11.098981844367616</v>
      </c>
      <c r="K17" s="42">
        <f t="shared" si="5"/>
        <v>-5.217440395541173</v>
      </c>
    </row>
    <row r="18" spans="1:16" ht="15" x14ac:dyDescent="0.25">
      <c r="A18" s="50"/>
      <c r="B18" s="51"/>
      <c r="C18" s="51"/>
      <c r="D18" s="38" t="e">
        <f t="shared" si="6"/>
        <v>#DIV/0!</v>
      </c>
      <c r="E18" s="38">
        <f t="shared" si="7"/>
        <v>0</v>
      </c>
      <c r="F18" s="35" t="e">
        <f t="shared" si="0"/>
        <v>#DIV/0!</v>
      </c>
      <c r="G18" s="52">
        <f t="shared" si="1"/>
        <v>2.9407707244132215</v>
      </c>
      <c r="H18" s="39">
        <f t="shared" si="2"/>
        <v>8.3795781377161518</v>
      </c>
      <c r="I18" s="40">
        <f t="shared" si="3"/>
        <v>-2.4980366888897088</v>
      </c>
      <c r="J18" s="41">
        <f t="shared" si="4"/>
        <v>11.098981844367616</v>
      </c>
      <c r="K18" s="42">
        <f t="shared" si="5"/>
        <v>-5.217440395541173</v>
      </c>
    </row>
    <row r="19" spans="1:16" ht="15" x14ac:dyDescent="0.25">
      <c r="A19" s="50"/>
      <c r="B19" s="51"/>
      <c r="C19" s="51"/>
      <c r="D19" s="38" t="e">
        <f t="shared" si="6"/>
        <v>#DIV/0!</v>
      </c>
      <c r="E19" s="38">
        <f t="shared" si="7"/>
        <v>0</v>
      </c>
      <c r="F19" s="35" t="e">
        <f t="shared" si="0"/>
        <v>#DIV/0!</v>
      </c>
      <c r="G19" s="52">
        <f t="shared" si="1"/>
        <v>2.9407707244132215</v>
      </c>
      <c r="H19" s="39">
        <f t="shared" si="2"/>
        <v>8.3795781377161518</v>
      </c>
      <c r="I19" s="40">
        <f t="shared" si="3"/>
        <v>-2.4980366888897088</v>
      </c>
      <c r="J19" s="41">
        <f t="shared" si="4"/>
        <v>11.098981844367616</v>
      </c>
      <c r="K19" s="42">
        <f t="shared" si="5"/>
        <v>-5.217440395541173</v>
      </c>
    </row>
    <row r="20" spans="1:16" ht="15" x14ac:dyDescent="0.25">
      <c r="A20" s="50"/>
      <c r="B20" s="51"/>
      <c r="C20" s="51"/>
      <c r="D20" s="38" t="e">
        <f t="shared" ref="D20:D25" si="8">AVERAGE(B20:C20)</f>
        <v>#DIV/0!</v>
      </c>
      <c r="E20" s="38">
        <f t="shared" ref="E20:E25" si="9">ABS(B20-C20)</f>
        <v>0</v>
      </c>
      <c r="F20" s="35" t="e">
        <f t="shared" ref="F20:F25" si="10">E20*100/D20</f>
        <v>#DIV/0!</v>
      </c>
      <c r="G20" s="52">
        <f t="shared" si="1"/>
        <v>2.9407707244132215</v>
      </c>
      <c r="H20" s="39">
        <f t="shared" si="2"/>
        <v>8.3795781377161518</v>
      </c>
      <c r="I20" s="40">
        <f t="shared" si="3"/>
        <v>-2.4980366888897088</v>
      </c>
      <c r="J20" s="41">
        <f t="shared" si="4"/>
        <v>11.098981844367616</v>
      </c>
      <c r="K20" s="42">
        <f t="shared" si="5"/>
        <v>-5.217440395541173</v>
      </c>
    </row>
    <row r="21" spans="1:16" ht="15" x14ac:dyDescent="0.25">
      <c r="A21" s="50"/>
      <c r="B21" s="51"/>
      <c r="C21" s="51"/>
      <c r="D21" s="38" t="e">
        <f t="shared" si="8"/>
        <v>#DIV/0!</v>
      </c>
      <c r="E21" s="38">
        <f t="shared" si="9"/>
        <v>0</v>
      </c>
      <c r="F21" s="35" t="e">
        <f t="shared" si="10"/>
        <v>#DIV/0!</v>
      </c>
      <c r="G21" s="52">
        <f t="shared" si="1"/>
        <v>2.9407707244132215</v>
      </c>
      <c r="H21" s="39">
        <f t="shared" si="2"/>
        <v>8.3795781377161518</v>
      </c>
      <c r="I21" s="40">
        <f t="shared" si="3"/>
        <v>-2.4980366888897088</v>
      </c>
      <c r="J21" s="41">
        <f t="shared" si="4"/>
        <v>11.098981844367616</v>
      </c>
      <c r="K21" s="42">
        <f t="shared" si="5"/>
        <v>-5.217440395541173</v>
      </c>
    </row>
    <row r="22" spans="1:16" ht="15" x14ac:dyDescent="0.25">
      <c r="A22" s="50"/>
      <c r="B22" s="51"/>
      <c r="C22" s="51"/>
      <c r="D22" s="38" t="e">
        <f t="shared" si="8"/>
        <v>#DIV/0!</v>
      </c>
      <c r="E22" s="38">
        <f t="shared" si="9"/>
        <v>0</v>
      </c>
      <c r="F22" s="35" t="e">
        <f t="shared" si="10"/>
        <v>#DIV/0!</v>
      </c>
      <c r="G22" s="52">
        <f t="shared" si="1"/>
        <v>2.9407707244132215</v>
      </c>
      <c r="H22" s="39">
        <f t="shared" si="2"/>
        <v>8.3795781377161518</v>
      </c>
      <c r="I22" s="40">
        <f t="shared" si="3"/>
        <v>-2.4980366888897088</v>
      </c>
      <c r="J22" s="41">
        <f t="shared" si="4"/>
        <v>11.098981844367616</v>
      </c>
      <c r="K22" s="42">
        <f t="shared" si="5"/>
        <v>-5.217440395541173</v>
      </c>
    </row>
    <row r="23" spans="1:16" ht="15" x14ac:dyDescent="0.25">
      <c r="A23" s="50"/>
      <c r="B23" s="51"/>
      <c r="C23" s="51"/>
      <c r="D23" s="38" t="e">
        <f t="shared" si="8"/>
        <v>#DIV/0!</v>
      </c>
      <c r="E23" s="38">
        <f t="shared" si="9"/>
        <v>0</v>
      </c>
      <c r="F23" s="35" t="e">
        <f t="shared" si="10"/>
        <v>#DIV/0!</v>
      </c>
      <c r="G23" s="52">
        <f t="shared" si="1"/>
        <v>2.9407707244132215</v>
      </c>
      <c r="H23" s="39">
        <f t="shared" si="2"/>
        <v>8.3795781377161518</v>
      </c>
      <c r="I23" s="40">
        <f t="shared" si="3"/>
        <v>-2.4980366888897088</v>
      </c>
      <c r="J23" s="41">
        <f t="shared" si="4"/>
        <v>11.098981844367616</v>
      </c>
      <c r="K23" s="42">
        <f t="shared" si="5"/>
        <v>-5.217440395541173</v>
      </c>
    </row>
    <row r="24" spans="1:16" ht="15" x14ac:dyDescent="0.25">
      <c r="A24" s="50"/>
      <c r="B24" s="51"/>
      <c r="C24" s="51"/>
      <c r="D24" s="38" t="e">
        <f t="shared" si="8"/>
        <v>#DIV/0!</v>
      </c>
      <c r="E24" s="38">
        <f t="shared" si="9"/>
        <v>0</v>
      </c>
      <c r="F24" s="35" t="e">
        <f t="shared" si="10"/>
        <v>#DIV/0!</v>
      </c>
      <c r="G24" s="52">
        <f t="shared" si="1"/>
        <v>2.9407707244132215</v>
      </c>
      <c r="H24" s="39">
        <f t="shared" si="2"/>
        <v>8.3795781377161518</v>
      </c>
      <c r="I24" s="40">
        <f t="shared" si="3"/>
        <v>-2.4980366888897088</v>
      </c>
      <c r="J24" s="41">
        <f t="shared" si="4"/>
        <v>11.098981844367616</v>
      </c>
      <c r="K24" s="42">
        <f t="shared" si="5"/>
        <v>-5.217440395541173</v>
      </c>
    </row>
    <row r="25" spans="1:16" ht="15" x14ac:dyDescent="0.25">
      <c r="A25" s="50"/>
      <c r="B25" s="51"/>
      <c r="C25" s="51"/>
      <c r="D25" s="38" t="e">
        <f t="shared" si="8"/>
        <v>#DIV/0!</v>
      </c>
      <c r="E25" s="38">
        <f t="shared" si="9"/>
        <v>0</v>
      </c>
      <c r="F25" s="35" t="e">
        <f t="shared" si="10"/>
        <v>#DIV/0!</v>
      </c>
      <c r="G25" s="52">
        <f t="shared" si="1"/>
        <v>2.9407707244132215</v>
      </c>
      <c r="H25" s="39">
        <f t="shared" si="2"/>
        <v>8.3795781377161518</v>
      </c>
      <c r="I25" s="40">
        <f t="shared" si="3"/>
        <v>-2.4980366888897088</v>
      </c>
      <c r="J25" s="41">
        <f t="shared" si="4"/>
        <v>11.098981844367616</v>
      </c>
      <c r="K25" s="42">
        <f t="shared" si="5"/>
        <v>-5.217440395541173</v>
      </c>
    </row>
    <row r="26" spans="1:16" ht="15" x14ac:dyDescent="0.25">
      <c r="A26" s="72"/>
      <c r="B26" s="59"/>
      <c r="C26" s="59"/>
      <c r="D26" s="38"/>
      <c r="E26" s="38"/>
      <c r="F26" s="35"/>
      <c r="G26" s="63"/>
      <c r="H26" s="63"/>
      <c r="I26" s="63"/>
      <c r="J26" s="63"/>
      <c r="K26" s="63"/>
    </row>
    <row r="27" spans="1:16" ht="15" x14ac:dyDescent="0.25">
      <c r="A27" s="73"/>
      <c r="B27" s="59"/>
      <c r="C27" s="59"/>
      <c r="D27" s="38"/>
      <c r="E27" s="38"/>
      <c r="F27" s="35"/>
      <c r="G27" s="63"/>
      <c r="H27" s="63"/>
      <c r="I27" s="63"/>
      <c r="J27" s="63"/>
      <c r="K27" s="63"/>
      <c r="M27" s="23" t="s">
        <v>20</v>
      </c>
      <c r="N27" s="24" t="s">
        <v>7</v>
      </c>
      <c r="O27" s="2">
        <f>AVERAGE(F3:F17)</f>
        <v>2.9407707244132215</v>
      </c>
    </row>
    <row r="28" spans="1:16" ht="15" x14ac:dyDescent="0.25">
      <c r="A28" s="73"/>
      <c r="B28" s="59"/>
      <c r="C28" s="59"/>
      <c r="D28" s="38"/>
      <c r="E28" s="38"/>
      <c r="F28" s="35"/>
      <c r="G28" s="63"/>
      <c r="H28" s="63"/>
      <c r="I28" s="63"/>
      <c r="J28" s="63"/>
      <c r="K28" s="63"/>
      <c r="M28" s="15" t="s">
        <v>24</v>
      </c>
      <c r="N28" s="16" t="s">
        <v>15</v>
      </c>
      <c r="O28" s="2">
        <f>_xlfn.STDEV.P(F3:F17)</f>
        <v>2.7194037066514651</v>
      </c>
    </row>
    <row r="29" spans="1:16" ht="15" x14ac:dyDescent="0.25">
      <c r="A29" s="74"/>
      <c r="B29" s="59"/>
      <c r="C29" s="59"/>
      <c r="D29" s="38"/>
      <c r="E29" s="38"/>
      <c r="F29" s="35"/>
      <c r="G29" s="63"/>
      <c r="H29" s="63"/>
      <c r="I29" s="63"/>
      <c r="J29" s="63"/>
      <c r="K29" s="63"/>
      <c r="M29" s="22" t="s">
        <v>21</v>
      </c>
      <c r="N29" s="17" t="s">
        <v>16</v>
      </c>
      <c r="O29" s="2">
        <f>O27+2*O28</f>
        <v>8.3795781377161518</v>
      </c>
      <c r="P29" s="27" t="s">
        <v>26</v>
      </c>
    </row>
    <row r="30" spans="1:16" x14ac:dyDescent="0.25">
      <c r="M30" s="20" t="s">
        <v>22</v>
      </c>
      <c r="N30" s="21" t="s">
        <v>17</v>
      </c>
      <c r="O30" s="2">
        <f>O27-2*O28</f>
        <v>-2.4980366888897088</v>
      </c>
      <c r="P30" s="28" t="s">
        <v>27</v>
      </c>
    </row>
    <row r="31" spans="1:16" x14ac:dyDescent="0.25">
      <c r="M31" s="26" t="s">
        <v>9</v>
      </c>
      <c r="N31" s="25" t="s">
        <v>18</v>
      </c>
      <c r="O31" s="2">
        <f>O27+3*O28</f>
        <v>11.098981844367616</v>
      </c>
      <c r="P31" s="28" t="s">
        <v>28</v>
      </c>
    </row>
    <row r="32" spans="1:16" x14ac:dyDescent="0.25">
      <c r="M32" s="18" t="s">
        <v>23</v>
      </c>
      <c r="N32" s="19" t="s">
        <v>19</v>
      </c>
      <c r="O32" s="2">
        <f>O27-3*O28</f>
        <v>-5.217440395541173</v>
      </c>
      <c r="P32" s="28" t="s">
        <v>29</v>
      </c>
    </row>
  </sheetData>
  <phoneticPr fontId="4" type="noConversion"/>
  <pageMargins left="0.75" right="0.75" top="1" bottom="1" header="0.5" footer="0.5"/>
  <pageSetup orientation="portrait" verticalDpi="35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106" zoomScaleNormal="106" workbookViewId="0">
      <selection activeCell="B3" sqref="B3"/>
    </sheetView>
  </sheetViews>
  <sheetFormatPr defaultRowHeight="13.2" x14ac:dyDescent="0.25"/>
  <cols>
    <col min="1" max="1" width="12.21875" style="9" customWidth="1"/>
    <col min="2" max="2" width="11.44140625" customWidth="1"/>
    <col min="3" max="3" width="11.77734375" customWidth="1"/>
    <col min="4" max="4" width="11" customWidth="1"/>
    <col min="5" max="5" width="16.77734375" customWidth="1"/>
    <col min="6" max="6" width="15.21875" customWidth="1"/>
    <col min="7" max="8" width="10.77734375" customWidth="1"/>
    <col min="9" max="9" width="10.44140625" customWidth="1"/>
    <col min="10" max="10" width="12.77734375" customWidth="1"/>
    <col min="11" max="11" width="12.21875" bestFit="1" customWidth="1"/>
    <col min="12" max="12" width="52.33203125" customWidth="1"/>
    <col min="13" max="13" width="18.21875" customWidth="1"/>
  </cols>
  <sheetData>
    <row r="1" spans="1:12" ht="30" x14ac:dyDescent="0.5">
      <c r="B1" s="64" t="s">
        <v>39</v>
      </c>
      <c r="C1" s="4"/>
      <c r="E1" s="4"/>
      <c r="F1" s="2"/>
      <c r="G1" s="2"/>
      <c r="H1" s="2"/>
    </row>
    <row r="2" spans="1:12" ht="78" x14ac:dyDescent="0.3">
      <c r="A2" s="37" t="s">
        <v>3</v>
      </c>
      <c r="B2" s="43" t="s">
        <v>41</v>
      </c>
      <c r="C2" s="43" t="s">
        <v>42</v>
      </c>
      <c r="D2" s="30" t="s">
        <v>0</v>
      </c>
      <c r="E2" s="43" t="s">
        <v>4</v>
      </c>
      <c r="F2" s="30" t="s">
        <v>14</v>
      </c>
      <c r="G2" s="44" t="s">
        <v>25</v>
      </c>
      <c r="H2" s="46" t="s">
        <v>16</v>
      </c>
      <c r="I2" s="47" t="s">
        <v>17</v>
      </c>
      <c r="J2" s="48" t="s">
        <v>18</v>
      </c>
      <c r="K2" s="49" t="s">
        <v>19</v>
      </c>
      <c r="L2" s="71" t="s">
        <v>43</v>
      </c>
    </row>
    <row r="3" spans="1:12" ht="15.6" x14ac:dyDescent="0.3">
      <c r="A3" s="69">
        <v>45400</v>
      </c>
      <c r="B3" s="34">
        <v>2.75</v>
      </c>
      <c r="C3" s="34">
        <v>3</v>
      </c>
      <c r="D3" s="35">
        <f>AVERAGE(B3:C3)</f>
        <v>2.875</v>
      </c>
      <c r="E3" s="35">
        <f>ABS(B3-C3)</f>
        <v>0.25</v>
      </c>
      <c r="F3" s="35">
        <f t="shared" ref="F3:F20" si="0">E3*100/D3</f>
        <v>8.695652173913043</v>
      </c>
      <c r="G3" s="52">
        <f t="shared" ref="G3:G25" si="1">$O$27</f>
        <v>12.806412472596083</v>
      </c>
      <c r="H3" s="39">
        <f t="shared" ref="H3:H25" si="2">$O$29</f>
        <v>21.416013776118408</v>
      </c>
      <c r="I3" s="40">
        <f t="shared" ref="I3:I25" si="3">$O$30</f>
        <v>4.196811169073758</v>
      </c>
      <c r="J3" s="41">
        <f t="shared" ref="J3:J25" si="4">$O$31</f>
        <v>25.720814427879571</v>
      </c>
      <c r="K3" s="42">
        <f t="shared" ref="K3:K25" si="5">$O$32</f>
        <v>-0.1079894826874046</v>
      </c>
      <c r="L3" s="71"/>
    </row>
    <row r="4" spans="1:12" ht="15" x14ac:dyDescent="0.25">
      <c r="A4" s="69">
        <v>45401</v>
      </c>
      <c r="B4" s="34">
        <v>3</v>
      </c>
      <c r="C4" s="34">
        <v>3.5</v>
      </c>
      <c r="D4" s="35">
        <f t="shared" ref="D4:D20" si="6">AVERAGE(B4:C4)</f>
        <v>3.25</v>
      </c>
      <c r="E4" s="35">
        <f t="shared" ref="E4:E20" si="7">ABS(B4-C4)</f>
        <v>0.5</v>
      </c>
      <c r="F4" s="35">
        <f t="shared" si="0"/>
        <v>15.384615384615385</v>
      </c>
      <c r="G4" s="52">
        <f t="shared" si="1"/>
        <v>12.806412472596083</v>
      </c>
      <c r="H4" s="39">
        <f t="shared" si="2"/>
        <v>21.416013776118408</v>
      </c>
      <c r="I4" s="40">
        <f t="shared" si="3"/>
        <v>4.196811169073758</v>
      </c>
      <c r="J4" s="41">
        <f t="shared" si="4"/>
        <v>25.720814427879571</v>
      </c>
      <c r="K4" s="42">
        <f t="shared" si="5"/>
        <v>-0.1079894826874046</v>
      </c>
    </row>
    <row r="5" spans="1:12" ht="15" x14ac:dyDescent="0.25">
      <c r="A5" s="69">
        <v>45402</v>
      </c>
      <c r="B5" s="34">
        <v>3.2</v>
      </c>
      <c r="C5" s="34">
        <v>3</v>
      </c>
      <c r="D5" s="35">
        <f>AVERAGE(B5:C5)</f>
        <v>3.1</v>
      </c>
      <c r="E5" s="35">
        <f t="shared" si="7"/>
        <v>0.20000000000000018</v>
      </c>
      <c r="F5" s="35">
        <f t="shared" si="0"/>
        <v>6.4516129032258123</v>
      </c>
      <c r="G5" s="52">
        <f t="shared" si="1"/>
        <v>12.806412472596083</v>
      </c>
      <c r="H5" s="39">
        <f t="shared" si="2"/>
        <v>21.416013776118408</v>
      </c>
      <c r="I5" s="40">
        <f t="shared" si="3"/>
        <v>4.196811169073758</v>
      </c>
      <c r="J5" s="41">
        <f t="shared" si="4"/>
        <v>25.720814427879571</v>
      </c>
      <c r="K5" s="42">
        <f t="shared" si="5"/>
        <v>-0.1079894826874046</v>
      </c>
    </row>
    <row r="6" spans="1:12" ht="15" x14ac:dyDescent="0.25">
      <c r="A6" s="69">
        <v>45403</v>
      </c>
      <c r="B6" s="34">
        <v>4</v>
      </c>
      <c r="C6" s="34">
        <v>4.5</v>
      </c>
      <c r="D6" s="35">
        <f t="shared" si="6"/>
        <v>4.25</v>
      </c>
      <c r="E6" s="35">
        <f t="shared" si="7"/>
        <v>0.5</v>
      </c>
      <c r="F6" s="35">
        <f t="shared" si="0"/>
        <v>11.764705882352942</v>
      </c>
      <c r="G6" s="52">
        <f t="shared" si="1"/>
        <v>12.806412472596083</v>
      </c>
      <c r="H6" s="39">
        <f t="shared" si="2"/>
        <v>21.416013776118408</v>
      </c>
      <c r="I6" s="40">
        <f t="shared" si="3"/>
        <v>4.196811169073758</v>
      </c>
      <c r="J6" s="41">
        <f t="shared" si="4"/>
        <v>25.720814427879571</v>
      </c>
      <c r="K6" s="42">
        <f t="shared" si="5"/>
        <v>-0.1079894826874046</v>
      </c>
    </row>
    <row r="7" spans="1:12" ht="15" x14ac:dyDescent="0.25">
      <c r="A7" s="69">
        <v>45404</v>
      </c>
      <c r="B7" s="34">
        <v>3</v>
      </c>
      <c r="C7" s="34">
        <v>2.5</v>
      </c>
      <c r="D7" s="35">
        <f t="shared" si="6"/>
        <v>2.75</v>
      </c>
      <c r="E7" s="35">
        <f t="shared" si="7"/>
        <v>0.5</v>
      </c>
      <c r="F7" s="35">
        <f t="shared" si="0"/>
        <v>18.181818181818183</v>
      </c>
      <c r="G7" s="52">
        <f t="shared" si="1"/>
        <v>12.806412472596083</v>
      </c>
      <c r="H7" s="39">
        <f t="shared" si="2"/>
        <v>21.416013776118408</v>
      </c>
      <c r="I7" s="40">
        <f t="shared" si="3"/>
        <v>4.196811169073758</v>
      </c>
      <c r="J7" s="41">
        <f t="shared" si="4"/>
        <v>25.720814427879571</v>
      </c>
      <c r="K7" s="42">
        <f t="shared" si="5"/>
        <v>-0.1079894826874046</v>
      </c>
    </row>
    <row r="8" spans="1:12" ht="15" x14ac:dyDescent="0.25">
      <c r="A8" s="69">
        <v>45405</v>
      </c>
      <c r="B8" s="34">
        <v>2.6</v>
      </c>
      <c r="C8" s="34">
        <v>3</v>
      </c>
      <c r="D8" s="35">
        <f t="shared" si="6"/>
        <v>2.8</v>
      </c>
      <c r="E8" s="35">
        <f t="shared" si="7"/>
        <v>0.39999999999999991</v>
      </c>
      <c r="F8" s="35">
        <f t="shared" si="0"/>
        <v>14.285714285714285</v>
      </c>
      <c r="G8" s="52">
        <f t="shared" si="1"/>
        <v>12.806412472596083</v>
      </c>
      <c r="H8" s="39">
        <f t="shared" si="2"/>
        <v>21.416013776118408</v>
      </c>
      <c r="I8" s="40">
        <f t="shared" si="3"/>
        <v>4.196811169073758</v>
      </c>
      <c r="J8" s="41">
        <f t="shared" si="4"/>
        <v>25.720814427879571</v>
      </c>
      <c r="K8" s="42">
        <f t="shared" si="5"/>
        <v>-0.1079894826874046</v>
      </c>
    </row>
    <row r="9" spans="1:12" ht="15" x14ac:dyDescent="0.25">
      <c r="A9" s="69">
        <v>45406</v>
      </c>
      <c r="B9" s="34">
        <v>3</v>
      </c>
      <c r="C9" s="34">
        <v>3.5</v>
      </c>
      <c r="D9" s="35">
        <f t="shared" si="6"/>
        <v>3.25</v>
      </c>
      <c r="E9" s="35">
        <f t="shared" si="7"/>
        <v>0.5</v>
      </c>
      <c r="F9" s="35">
        <f t="shared" si="0"/>
        <v>15.384615384615385</v>
      </c>
      <c r="G9" s="52">
        <f t="shared" si="1"/>
        <v>12.806412472596083</v>
      </c>
      <c r="H9" s="39">
        <f t="shared" si="2"/>
        <v>21.416013776118408</v>
      </c>
      <c r="I9" s="40">
        <f t="shared" si="3"/>
        <v>4.196811169073758</v>
      </c>
      <c r="J9" s="41">
        <f t="shared" si="4"/>
        <v>25.720814427879571</v>
      </c>
      <c r="K9" s="42">
        <f t="shared" si="5"/>
        <v>-0.1079894826874046</v>
      </c>
    </row>
    <row r="10" spans="1:12" ht="15" x14ac:dyDescent="0.25">
      <c r="A10" s="69">
        <v>45407</v>
      </c>
      <c r="B10" s="34">
        <v>4</v>
      </c>
      <c r="C10" s="34">
        <v>3.5</v>
      </c>
      <c r="D10" s="35">
        <f t="shared" si="6"/>
        <v>3.75</v>
      </c>
      <c r="E10" s="35">
        <f t="shared" si="7"/>
        <v>0.5</v>
      </c>
      <c r="F10" s="35">
        <f t="shared" si="0"/>
        <v>13.333333333333334</v>
      </c>
      <c r="G10" s="52">
        <f t="shared" si="1"/>
        <v>12.806412472596083</v>
      </c>
      <c r="H10" s="39">
        <f t="shared" si="2"/>
        <v>21.416013776118408</v>
      </c>
      <c r="I10" s="40">
        <f t="shared" si="3"/>
        <v>4.196811169073758</v>
      </c>
      <c r="J10" s="41">
        <f t="shared" si="4"/>
        <v>25.720814427879571</v>
      </c>
      <c r="K10" s="42">
        <f t="shared" si="5"/>
        <v>-0.1079894826874046</v>
      </c>
    </row>
    <row r="11" spans="1:12" ht="15" x14ac:dyDescent="0.25">
      <c r="A11" s="69">
        <v>45408</v>
      </c>
      <c r="B11" s="34">
        <v>3</v>
      </c>
      <c r="C11" s="34">
        <v>2.5</v>
      </c>
      <c r="D11" s="35">
        <f t="shared" si="6"/>
        <v>2.75</v>
      </c>
      <c r="E11" s="35">
        <f t="shared" si="7"/>
        <v>0.5</v>
      </c>
      <c r="F11" s="35">
        <f t="shared" si="0"/>
        <v>18.181818181818183</v>
      </c>
      <c r="G11" s="52">
        <f t="shared" si="1"/>
        <v>12.806412472596083</v>
      </c>
      <c r="H11" s="39">
        <f t="shared" si="2"/>
        <v>21.416013776118408</v>
      </c>
      <c r="I11" s="40">
        <f t="shared" si="3"/>
        <v>4.196811169073758</v>
      </c>
      <c r="J11" s="41">
        <f t="shared" si="4"/>
        <v>25.720814427879571</v>
      </c>
      <c r="K11" s="42">
        <f t="shared" si="5"/>
        <v>-0.1079894826874046</v>
      </c>
    </row>
    <row r="12" spans="1:12" ht="15" x14ac:dyDescent="0.25">
      <c r="A12" s="69">
        <v>45409</v>
      </c>
      <c r="B12" s="34">
        <v>3</v>
      </c>
      <c r="C12" s="34">
        <v>3.25</v>
      </c>
      <c r="D12" s="35">
        <f t="shared" si="6"/>
        <v>3.125</v>
      </c>
      <c r="E12" s="35">
        <f t="shared" si="7"/>
        <v>0.25</v>
      </c>
      <c r="F12" s="35">
        <f t="shared" si="0"/>
        <v>8</v>
      </c>
      <c r="G12" s="52">
        <f t="shared" si="1"/>
        <v>12.806412472596083</v>
      </c>
      <c r="H12" s="39">
        <f t="shared" si="2"/>
        <v>21.416013776118408</v>
      </c>
      <c r="I12" s="40">
        <f t="shared" si="3"/>
        <v>4.196811169073758</v>
      </c>
      <c r="J12" s="41">
        <f t="shared" si="4"/>
        <v>25.720814427879571</v>
      </c>
      <c r="K12" s="42">
        <f t="shared" si="5"/>
        <v>-0.1079894826874046</v>
      </c>
    </row>
    <row r="13" spans="1:12" ht="15" x14ac:dyDescent="0.25">
      <c r="A13" s="69">
        <v>45410</v>
      </c>
      <c r="B13" s="34">
        <v>3.5</v>
      </c>
      <c r="C13" s="34">
        <v>3.25</v>
      </c>
      <c r="D13" s="35">
        <f t="shared" si="6"/>
        <v>3.375</v>
      </c>
      <c r="E13" s="35">
        <f t="shared" si="7"/>
        <v>0.25</v>
      </c>
      <c r="F13" s="35">
        <f t="shared" si="0"/>
        <v>7.4074074074074074</v>
      </c>
      <c r="G13" s="52">
        <f t="shared" si="1"/>
        <v>12.806412472596083</v>
      </c>
      <c r="H13" s="39">
        <f t="shared" si="2"/>
        <v>21.416013776118408</v>
      </c>
      <c r="I13" s="40">
        <f t="shared" si="3"/>
        <v>4.196811169073758</v>
      </c>
      <c r="J13" s="41">
        <f t="shared" si="4"/>
        <v>25.720814427879571</v>
      </c>
      <c r="K13" s="42">
        <f t="shared" si="5"/>
        <v>-0.1079894826874046</v>
      </c>
    </row>
    <row r="14" spans="1:12" ht="15" x14ac:dyDescent="0.25">
      <c r="A14" s="69">
        <v>45411</v>
      </c>
      <c r="B14" s="34">
        <v>2.5</v>
      </c>
      <c r="C14" s="34">
        <v>3</v>
      </c>
      <c r="D14" s="35">
        <f t="shared" si="6"/>
        <v>2.75</v>
      </c>
      <c r="E14" s="35">
        <f t="shared" si="7"/>
        <v>0.5</v>
      </c>
      <c r="F14" s="35">
        <f t="shared" si="0"/>
        <v>18.181818181818183</v>
      </c>
      <c r="G14" s="52">
        <f t="shared" si="1"/>
        <v>12.806412472596083</v>
      </c>
      <c r="H14" s="39">
        <f t="shared" si="2"/>
        <v>21.416013776118408</v>
      </c>
      <c r="I14" s="40">
        <f t="shared" si="3"/>
        <v>4.196811169073758</v>
      </c>
      <c r="J14" s="41">
        <f t="shared" si="4"/>
        <v>25.720814427879571</v>
      </c>
      <c r="K14" s="42">
        <f t="shared" si="5"/>
        <v>-0.1079894826874046</v>
      </c>
    </row>
    <row r="15" spans="1:12" ht="15" x14ac:dyDescent="0.25">
      <c r="A15" s="69">
        <v>45412</v>
      </c>
      <c r="B15" s="34">
        <v>3.75</v>
      </c>
      <c r="C15" s="34">
        <v>3.5</v>
      </c>
      <c r="D15" s="35">
        <f t="shared" si="6"/>
        <v>3.625</v>
      </c>
      <c r="E15" s="35">
        <f t="shared" si="7"/>
        <v>0.25</v>
      </c>
      <c r="F15" s="35">
        <f t="shared" si="0"/>
        <v>6.8965517241379306</v>
      </c>
      <c r="G15" s="52">
        <f t="shared" si="1"/>
        <v>12.806412472596083</v>
      </c>
      <c r="H15" s="39">
        <f t="shared" si="2"/>
        <v>21.416013776118408</v>
      </c>
      <c r="I15" s="40">
        <f t="shared" si="3"/>
        <v>4.196811169073758</v>
      </c>
      <c r="J15" s="41">
        <f t="shared" si="4"/>
        <v>25.720814427879571</v>
      </c>
      <c r="K15" s="42">
        <f t="shared" si="5"/>
        <v>-0.1079894826874046</v>
      </c>
    </row>
    <row r="16" spans="1:12" ht="15" x14ac:dyDescent="0.25">
      <c r="A16" s="69">
        <v>45413</v>
      </c>
      <c r="B16" s="34">
        <v>2.5</v>
      </c>
      <c r="C16" s="34">
        <v>3</v>
      </c>
      <c r="D16" s="35">
        <f t="shared" si="6"/>
        <v>2.75</v>
      </c>
      <c r="E16" s="35">
        <f t="shared" si="7"/>
        <v>0.5</v>
      </c>
      <c r="F16" s="35">
        <f t="shared" si="0"/>
        <v>18.181818181818183</v>
      </c>
      <c r="G16" s="52">
        <f t="shared" si="1"/>
        <v>12.806412472596083</v>
      </c>
      <c r="H16" s="39">
        <f t="shared" si="2"/>
        <v>21.416013776118408</v>
      </c>
      <c r="I16" s="40">
        <f t="shared" si="3"/>
        <v>4.196811169073758</v>
      </c>
      <c r="J16" s="41">
        <f t="shared" si="4"/>
        <v>25.720814427879571</v>
      </c>
      <c r="K16" s="42">
        <f t="shared" si="5"/>
        <v>-0.1079894826874046</v>
      </c>
    </row>
    <row r="17" spans="1:16" ht="15" x14ac:dyDescent="0.25">
      <c r="A17" s="69">
        <v>45414</v>
      </c>
      <c r="B17" s="34">
        <v>4.5</v>
      </c>
      <c r="C17" s="34">
        <v>4</v>
      </c>
      <c r="D17" s="35">
        <f t="shared" si="6"/>
        <v>4.25</v>
      </c>
      <c r="E17" s="35">
        <f t="shared" si="7"/>
        <v>0.5</v>
      </c>
      <c r="F17" s="35">
        <f t="shared" si="0"/>
        <v>11.764705882352942</v>
      </c>
      <c r="G17" s="52">
        <f t="shared" si="1"/>
        <v>12.806412472596083</v>
      </c>
      <c r="H17" s="39">
        <f t="shared" si="2"/>
        <v>21.416013776118408</v>
      </c>
      <c r="I17" s="40">
        <f t="shared" si="3"/>
        <v>4.196811169073758</v>
      </c>
      <c r="J17" s="41">
        <f t="shared" si="4"/>
        <v>25.720814427879571</v>
      </c>
      <c r="K17" s="42">
        <f t="shared" si="5"/>
        <v>-0.1079894826874046</v>
      </c>
    </row>
    <row r="18" spans="1:16" ht="15" x14ac:dyDescent="0.25">
      <c r="A18" s="69"/>
      <c r="B18" s="51"/>
      <c r="C18" s="51"/>
      <c r="D18" s="38" t="e">
        <f t="shared" si="6"/>
        <v>#DIV/0!</v>
      </c>
      <c r="E18" s="38">
        <f t="shared" si="7"/>
        <v>0</v>
      </c>
      <c r="F18" s="35" t="e">
        <f t="shared" si="0"/>
        <v>#DIV/0!</v>
      </c>
      <c r="G18" s="52">
        <f t="shared" si="1"/>
        <v>12.806412472596083</v>
      </c>
      <c r="H18" s="39">
        <f t="shared" si="2"/>
        <v>21.416013776118408</v>
      </c>
      <c r="I18" s="40">
        <f t="shared" si="3"/>
        <v>4.196811169073758</v>
      </c>
      <c r="J18" s="41">
        <f t="shared" si="4"/>
        <v>25.720814427879571</v>
      </c>
      <c r="K18" s="42">
        <f t="shared" si="5"/>
        <v>-0.1079894826874046</v>
      </c>
    </row>
    <row r="19" spans="1:16" ht="15" x14ac:dyDescent="0.25">
      <c r="A19" s="69"/>
      <c r="B19" s="51"/>
      <c r="C19" s="51"/>
      <c r="D19" s="38" t="e">
        <f t="shared" si="6"/>
        <v>#DIV/0!</v>
      </c>
      <c r="E19" s="38">
        <f t="shared" si="7"/>
        <v>0</v>
      </c>
      <c r="F19" s="35" t="e">
        <f t="shared" si="0"/>
        <v>#DIV/0!</v>
      </c>
      <c r="G19" s="52">
        <f t="shared" si="1"/>
        <v>12.806412472596083</v>
      </c>
      <c r="H19" s="39">
        <f t="shared" si="2"/>
        <v>21.416013776118408</v>
      </c>
      <c r="I19" s="40">
        <f t="shared" si="3"/>
        <v>4.196811169073758</v>
      </c>
      <c r="J19" s="41">
        <f t="shared" si="4"/>
        <v>25.720814427879571</v>
      </c>
      <c r="K19" s="42">
        <f t="shared" si="5"/>
        <v>-0.1079894826874046</v>
      </c>
    </row>
    <row r="20" spans="1:16" ht="15" x14ac:dyDescent="0.25">
      <c r="A20" s="69"/>
      <c r="B20" s="51"/>
      <c r="C20" s="51"/>
      <c r="D20" s="38" t="e">
        <f t="shared" si="6"/>
        <v>#DIV/0!</v>
      </c>
      <c r="E20" s="38">
        <f t="shared" si="7"/>
        <v>0</v>
      </c>
      <c r="F20" s="35" t="e">
        <f t="shared" si="0"/>
        <v>#DIV/0!</v>
      </c>
      <c r="G20" s="52">
        <f t="shared" si="1"/>
        <v>12.806412472596083</v>
      </c>
      <c r="H20" s="39">
        <f t="shared" si="2"/>
        <v>21.416013776118408</v>
      </c>
      <c r="I20" s="40">
        <f t="shared" si="3"/>
        <v>4.196811169073758</v>
      </c>
      <c r="J20" s="41">
        <f t="shared" si="4"/>
        <v>25.720814427879571</v>
      </c>
      <c r="K20" s="42">
        <f t="shared" si="5"/>
        <v>-0.1079894826874046</v>
      </c>
    </row>
    <row r="21" spans="1:16" ht="15" x14ac:dyDescent="0.25">
      <c r="A21" s="69"/>
      <c r="B21" s="51"/>
      <c r="C21" s="51"/>
      <c r="D21" s="38" t="e">
        <f>AVERAGE(B21:C21)</f>
        <v>#DIV/0!</v>
      </c>
      <c r="E21" s="38">
        <f>ABS(B21-C21)</f>
        <v>0</v>
      </c>
      <c r="F21" s="35" t="e">
        <f>E21*100/D21</f>
        <v>#DIV/0!</v>
      </c>
      <c r="G21" s="52">
        <f t="shared" si="1"/>
        <v>12.806412472596083</v>
      </c>
      <c r="H21" s="39">
        <f t="shared" si="2"/>
        <v>21.416013776118408</v>
      </c>
      <c r="I21" s="40">
        <f t="shared" si="3"/>
        <v>4.196811169073758</v>
      </c>
      <c r="J21" s="41">
        <f t="shared" si="4"/>
        <v>25.720814427879571</v>
      </c>
      <c r="K21" s="42">
        <f t="shared" si="5"/>
        <v>-0.1079894826874046</v>
      </c>
    </row>
    <row r="22" spans="1:16" ht="15" x14ac:dyDescent="0.25">
      <c r="A22" s="69"/>
      <c r="B22" s="51"/>
      <c r="C22" s="51"/>
      <c r="D22" s="38" t="e">
        <f>AVERAGE(B22:C22)</f>
        <v>#DIV/0!</v>
      </c>
      <c r="E22" s="38">
        <f>ABS(B22-C22)</f>
        <v>0</v>
      </c>
      <c r="F22" s="35" t="e">
        <f>E22*100/D22</f>
        <v>#DIV/0!</v>
      </c>
      <c r="G22" s="52">
        <f t="shared" si="1"/>
        <v>12.806412472596083</v>
      </c>
      <c r="H22" s="39">
        <f t="shared" si="2"/>
        <v>21.416013776118408</v>
      </c>
      <c r="I22" s="40">
        <f t="shared" si="3"/>
        <v>4.196811169073758</v>
      </c>
      <c r="J22" s="41">
        <f t="shared" si="4"/>
        <v>25.720814427879571</v>
      </c>
      <c r="K22" s="42">
        <f t="shared" si="5"/>
        <v>-0.1079894826874046</v>
      </c>
    </row>
    <row r="23" spans="1:16" ht="15" x14ac:dyDescent="0.25">
      <c r="A23" s="69"/>
      <c r="B23" s="51"/>
      <c r="C23" s="51"/>
      <c r="D23" s="38" t="e">
        <f>AVERAGE(B23:C23)</f>
        <v>#DIV/0!</v>
      </c>
      <c r="E23" s="38">
        <f>ABS(B23-C23)</f>
        <v>0</v>
      </c>
      <c r="F23" s="35" t="e">
        <f>E23*100/D23</f>
        <v>#DIV/0!</v>
      </c>
      <c r="G23" s="52">
        <f t="shared" si="1"/>
        <v>12.806412472596083</v>
      </c>
      <c r="H23" s="39">
        <f t="shared" si="2"/>
        <v>21.416013776118408</v>
      </c>
      <c r="I23" s="40">
        <f t="shared" si="3"/>
        <v>4.196811169073758</v>
      </c>
      <c r="J23" s="41">
        <f t="shared" si="4"/>
        <v>25.720814427879571</v>
      </c>
      <c r="K23" s="42">
        <f t="shared" si="5"/>
        <v>-0.1079894826874046</v>
      </c>
    </row>
    <row r="24" spans="1:16" ht="15" x14ac:dyDescent="0.25">
      <c r="A24" s="69"/>
      <c r="B24" s="51"/>
      <c r="C24" s="51"/>
      <c r="D24" s="38" t="e">
        <f>AVERAGE(B24:C24)</f>
        <v>#DIV/0!</v>
      </c>
      <c r="E24" s="38">
        <f>ABS(B24-C24)</f>
        <v>0</v>
      </c>
      <c r="F24" s="35" t="e">
        <f>E24*100/D24</f>
        <v>#DIV/0!</v>
      </c>
      <c r="G24" s="52">
        <f t="shared" si="1"/>
        <v>12.806412472596083</v>
      </c>
      <c r="H24" s="39">
        <f t="shared" si="2"/>
        <v>21.416013776118408</v>
      </c>
      <c r="I24" s="40">
        <f t="shared" si="3"/>
        <v>4.196811169073758</v>
      </c>
      <c r="J24" s="41">
        <f t="shared" si="4"/>
        <v>25.720814427879571</v>
      </c>
      <c r="K24" s="42">
        <f t="shared" si="5"/>
        <v>-0.1079894826874046</v>
      </c>
    </row>
    <row r="25" spans="1:16" ht="15" x14ac:dyDescent="0.25">
      <c r="A25" s="69"/>
      <c r="B25" s="51"/>
      <c r="C25" s="51"/>
      <c r="D25" s="38" t="e">
        <f>AVERAGE(B25:C25)</f>
        <v>#DIV/0!</v>
      </c>
      <c r="E25" s="38">
        <f>ABS(B25-C25)</f>
        <v>0</v>
      </c>
      <c r="F25" s="35" t="e">
        <f>E25*100/D25</f>
        <v>#DIV/0!</v>
      </c>
      <c r="G25" s="52">
        <f t="shared" si="1"/>
        <v>12.806412472596083</v>
      </c>
      <c r="H25" s="39">
        <f t="shared" si="2"/>
        <v>21.416013776118408</v>
      </c>
      <c r="I25" s="40">
        <f t="shared" si="3"/>
        <v>4.196811169073758</v>
      </c>
      <c r="J25" s="41">
        <f t="shared" si="4"/>
        <v>25.720814427879571</v>
      </c>
      <c r="K25" s="42">
        <f t="shared" si="5"/>
        <v>-0.1079894826874046</v>
      </c>
    </row>
    <row r="26" spans="1:16" ht="15" x14ac:dyDescent="0.25">
      <c r="A26" s="69"/>
      <c r="B26" s="59"/>
      <c r="C26" s="59"/>
      <c r="D26" s="38"/>
      <c r="E26" s="38"/>
      <c r="F26" s="35"/>
      <c r="G26" s="63"/>
      <c r="H26" s="63"/>
      <c r="I26" s="63"/>
      <c r="J26" s="63"/>
      <c r="K26" s="63"/>
    </row>
    <row r="27" spans="1:16" ht="15" x14ac:dyDescent="0.25">
      <c r="A27" s="33"/>
      <c r="B27" s="59"/>
      <c r="C27" s="59"/>
      <c r="D27" s="38"/>
      <c r="E27" s="38"/>
      <c r="F27" s="35"/>
      <c r="G27" s="63"/>
      <c r="H27" s="63"/>
      <c r="I27" s="63"/>
      <c r="J27" s="63"/>
      <c r="K27" s="63"/>
      <c r="M27" s="23" t="s">
        <v>20</v>
      </c>
      <c r="N27" s="24" t="s">
        <v>7</v>
      </c>
      <c r="O27" s="2">
        <f>AVERAGE(F3:F17)</f>
        <v>12.806412472596083</v>
      </c>
    </row>
    <row r="28" spans="1:16" ht="15" x14ac:dyDescent="0.25">
      <c r="A28" s="33"/>
      <c r="B28" s="59"/>
      <c r="C28" s="59"/>
      <c r="D28" s="38"/>
      <c r="E28" s="38"/>
      <c r="F28" s="35"/>
      <c r="G28" s="63"/>
      <c r="H28" s="63"/>
      <c r="I28" s="63"/>
      <c r="J28" s="63"/>
      <c r="K28" s="63"/>
      <c r="M28" s="15" t="s">
        <v>24</v>
      </c>
      <c r="N28" s="16" t="s">
        <v>15</v>
      </c>
      <c r="O28" s="2">
        <f>_xlfn.STDEV.P(F3:F17)</f>
        <v>4.3048006517611626</v>
      </c>
    </row>
    <row r="29" spans="1:16" ht="15" x14ac:dyDescent="0.25">
      <c r="A29" s="70"/>
      <c r="B29" s="59"/>
      <c r="C29" s="59"/>
      <c r="D29" s="38"/>
      <c r="E29" s="38"/>
      <c r="F29" s="35"/>
      <c r="G29" s="63"/>
      <c r="H29" s="63"/>
      <c r="I29" s="63"/>
      <c r="J29" s="63"/>
      <c r="K29" s="63"/>
      <c r="M29" s="22" t="s">
        <v>21</v>
      </c>
      <c r="N29" s="17" t="s">
        <v>16</v>
      </c>
      <c r="O29" s="2">
        <f>O27+2*O28</f>
        <v>21.416013776118408</v>
      </c>
      <c r="P29" s="27" t="s">
        <v>26</v>
      </c>
    </row>
    <row r="30" spans="1:16" x14ac:dyDescent="0.25">
      <c r="M30" s="20" t="s">
        <v>22</v>
      </c>
      <c r="N30" s="21" t="s">
        <v>17</v>
      </c>
      <c r="O30" s="2">
        <f>O27-2*O28</f>
        <v>4.196811169073758</v>
      </c>
      <c r="P30" s="28" t="s">
        <v>27</v>
      </c>
    </row>
    <row r="31" spans="1:16" x14ac:dyDescent="0.25">
      <c r="M31" s="26" t="s">
        <v>9</v>
      </c>
      <c r="N31" s="25" t="s">
        <v>18</v>
      </c>
      <c r="O31" s="2">
        <f>O27+3*O28</f>
        <v>25.720814427879571</v>
      </c>
      <c r="P31" s="28" t="s">
        <v>28</v>
      </c>
    </row>
    <row r="32" spans="1:16" x14ac:dyDescent="0.25">
      <c r="M32" s="18" t="s">
        <v>23</v>
      </c>
      <c r="N32" s="19" t="s">
        <v>19</v>
      </c>
      <c r="O32" s="2">
        <f>O27-3*O28</f>
        <v>-0.1079894826874046</v>
      </c>
      <c r="P32" s="28" t="s">
        <v>29</v>
      </c>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90" zoomScaleNormal="90" workbookViewId="0">
      <selection activeCell="B3" sqref="B3"/>
    </sheetView>
  </sheetViews>
  <sheetFormatPr defaultRowHeight="13.2" x14ac:dyDescent="0.25"/>
  <cols>
    <col min="1" max="1" width="14.21875" customWidth="1"/>
    <col min="2" max="2" width="12.77734375" style="4" customWidth="1"/>
    <col min="3" max="3" width="12" customWidth="1"/>
    <col min="4" max="4" width="12.77734375" customWidth="1"/>
    <col min="5" max="5" width="14.44140625" customWidth="1"/>
    <col min="6" max="6" width="10.77734375" customWidth="1"/>
    <col min="7" max="7" width="9.21875" bestFit="1" customWidth="1"/>
    <col min="8" max="8" width="12.5546875" style="11" customWidth="1"/>
    <col min="9" max="9" width="87.21875" customWidth="1"/>
  </cols>
  <sheetData>
    <row r="1" spans="1:11" ht="30" x14ac:dyDescent="0.5">
      <c r="B1" s="64" t="s">
        <v>37</v>
      </c>
      <c r="C1" s="4"/>
      <c r="D1" s="1"/>
      <c r="E1" s="4"/>
    </row>
    <row r="2" spans="1:11" ht="78" x14ac:dyDescent="0.3">
      <c r="A2" s="30" t="s">
        <v>3</v>
      </c>
      <c r="B2" s="31" t="s">
        <v>36</v>
      </c>
      <c r="C2" s="31" t="s">
        <v>5</v>
      </c>
      <c r="D2" s="32" t="s">
        <v>1</v>
      </c>
      <c r="E2" s="31" t="s">
        <v>2</v>
      </c>
      <c r="F2" s="66" t="s">
        <v>9</v>
      </c>
      <c r="G2" s="67" t="s">
        <v>10</v>
      </c>
      <c r="H2" s="68" t="s">
        <v>35</v>
      </c>
      <c r="I2" s="71" t="s">
        <v>43</v>
      </c>
    </row>
    <row r="3" spans="1:11" ht="15" x14ac:dyDescent="0.25">
      <c r="A3" s="33">
        <v>45400</v>
      </c>
      <c r="B3" s="34">
        <v>0.2</v>
      </c>
      <c r="C3" s="34">
        <v>0.1</v>
      </c>
      <c r="D3" s="35">
        <f>ABS(B3-C3)</f>
        <v>0.1</v>
      </c>
      <c r="E3" s="36">
        <f>100*C3/B3</f>
        <v>50</v>
      </c>
      <c r="F3" s="52">
        <v>0.2</v>
      </c>
      <c r="G3" s="39">
        <v>0</v>
      </c>
      <c r="H3" s="40">
        <f t="shared" ref="H3:H25" si="0">2/3*B3</f>
        <v>0.13333333333333333</v>
      </c>
      <c r="K3" s="29"/>
    </row>
    <row r="4" spans="1:11" ht="15" x14ac:dyDescent="0.25">
      <c r="A4" s="33">
        <v>45401</v>
      </c>
      <c r="B4" s="34">
        <v>0.2</v>
      </c>
      <c r="C4" s="34">
        <v>0.16</v>
      </c>
      <c r="D4" s="35">
        <f t="shared" ref="D4:D25" si="1">ABS(B4-C4)</f>
        <v>4.0000000000000008E-2</v>
      </c>
      <c r="E4" s="36">
        <f t="shared" ref="E4:E25" si="2">100*C4/B4</f>
        <v>80</v>
      </c>
      <c r="F4" s="52">
        <v>0.2</v>
      </c>
      <c r="G4" s="39">
        <v>0</v>
      </c>
      <c r="H4" s="40">
        <f t="shared" si="0"/>
        <v>0.13333333333333333</v>
      </c>
    </row>
    <row r="5" spans="1:11" ht="15" x14ac:dyDescent="0.25">
      <c r="A5" s="33">
        <v>45402</v>
      </c>
      <c r="B5" s="34">
        <v>0.2</v>
      </c>
      <c r="C5" s="34">
        <v>0.12</v>
      </c>
      <c r="D5" s="35">
        <f t="shared" si="1"/>
        <v>8.0000000000000016E-2</v>
      </c>
      <c r="E5" s="36">
        <f t="shared" si="2"/>
        <v>60</v>
      </c>
      <c r="F5" s="52">
        <v>0.2</v>
      </c>
      <c r="G5" s="39">
        <v>0</v>
      </c>
      <c r="H5" s="40">
        <f t="shared" si="0"/>
        <v>0.13333333333333333</v>
      </c>
    </row>
    <row r="6" spans="1:11" ht="15" x14ac:dyDescent="0.25">
      <c r="A6" s="33">
        <v>45403</v>
      </c>
      <c r="B6" s="34">
        <v>0.2</v>
      </c>
      <c r="C6" s="34">
        <v>0.11</v>
      </c>
      <c r="D6" s="35">
        <f t="shared" si="1"/>
        <v>9.0000000000000011E-2</v>
      </c>
      <c r="E6" s="36">
        <f t="shared" si="2"/>
        <v>55</v>
      </c>
      <c r="F6" s="52">
        <v>0.2</v>
      </c>
      <c r="G6" s="39">
        <v>0</v>
      </c>
      <c r="H6" s="40">
        <f t="shared" si="0"/>
        <v>0.13333333333333333</v>
      </c>
    </row>
    <row r="7" spans="1:11" ht="15" x14ac:dyDescent="0.25">
      <c r="A7" s="33">
        <v>45404</v>
      </c>
      <c r="B7" s="34">
        <v>0.2</v>
      </c>
      <c r="C7" s="34">
        <v>0.19</v>
      </c>
      <c r="D7" s="35">
        <f t="shared" si="1"/>
        <v>1.0000000000000009E-2</v>
      </c>
      <c r="E7" s="36">
        <f t="shared" si="2"/>
        <v>95</v>
      </c>
      <c r="F7" s="52">
        <v>0.2</v>
      </c>
      <c r="G7" s="39">
        <v>0</v>
      </c>
      <c r="H7" s="40">
        <f t="shared" si="0"/>
        <v>0.13333333333333333</v>
      </c>
    </row>
    <row r="8" spans="1:11" ht="15" x14ac:dyDescent="0.25">
      <c r="A8" s="33">
        <v>45405</v>
      </c>
      <c r="B8" s="34">
        <v>0.2</v>
      </c>
      <c r="C8" s="34">
        <v>0.11</v>
      </c>
      <c r="D8" s="35">
        <f t="shared" si="1"/>
        <v>9.0000000000000011E-2</v>
      </c>
      <c r="E8" s="36">
        <f t="shared" si="2"/>
        <v>55</v>
      </c>
      <c r="F8" s="52">
        <v>0.2</v>
      </c>
      <c r="G8" s="39">
        <v>0</v>
      </c>
      <c r="H8" s="40">
        <f t="shared" si="0"/>
        <v>0.13333333333333333</v>
      </c>
    </row>
    <row r="9" spans="1:11" ht="15" x14ac:dyDescent="0.25">
      <c r="A9" s="33">
        <v>45406</v>
      </c>
      <c r="B9" s="34">
        <v>0.2</v>
      </c>
      <c r="C9" s="34">
        <v>0.14000000000000001</v>
      </c>
      <c r="D9" s="35">
        <f t="shared" si="1"/>
        <v>0.06</v>
      </c>
      <c r="E9" s="36">
        <f t="shared" si="2"/>
        <v>70</v>
      </c>
      <c r="F9" s="52">
        <v>0.2</v>
      </c>
      <c r="G9" s="39">
        <v>0</v>
      </c>
      <c r="H9" s="40">
        <f t="shared" si="0"/>
        <v>0.13333333333333333</v>
      </c>
    </row>
    <row r="10" spans="1:11" ht="15" x14ac:dyDescent="0.25">
      <c r="A10" s="33">
        <v>45407</v>
      </c>
      <c r="B10" s="34">
        <v>0.2</v>
      </c>
      <c r="C10" s="34">
        <v>0.18</v>
      </c>
      <c r="D10" s="35">
        <f t="shared" si="1"/>
        <v>2.0000000000000018E-2</v>
      </c>
      <c r="E10" s="36">
        <f t="shared" si="2"/>
        <v>90</v>
      </c>
      <c r="F10" s="52">
        <v>0.2</v>
      </c>
      <c r="G10" s="39">
        <v>0</v>
      </c>
      <c r="H10" s="40">
        <f t="shared" si="0"/>
        <v>0.13333333333333333</v>
      </c>
    </row>
    <row r="11" spans="1:11" ht="15" x14ac:dyDescent="0.25">
      <c r="A11" s="33">
        <v>45408</v>
      </c>
      <c r="B11" s="34">
        <v>0.2</v>
      </c>
      <c r="C11" s="34">
        <v>0.14000000000000001</v>
      </c>
      <c r="D11" s="35">
        <f t="shared" si="1"/>
        <v>0.06</v>
      </c>
      <c r="E11" s="36">
        <f t="shared" si="2"/>
        <v>70</v>
      </c>
      <c r="F11" s="52">
        <v>0.2</v>
      </c>
      <c r="G11" s="39">
        <v>0</v>
      </c>
      <c r="H11" s="40">
        <f t="shared" si="0"/>
        <v>0.13333333333333333</v>
      </c>
    </row>
    <row r="12" spans="1:11" ht="15" x14ac:dyDescent="0.25">
      <c r="A12" s="33">
        <v>45409</v>
      </c>
      <c r="B12" s="34">
        <v>0.2</v>
      </c>
      <c r="C12" s="34">
        <v>7.0000000000000007E-2</v>
      </c>
      <c r="D12" s="35">
        <f t="shared" si="1"/>
        <v>0.13</v>
      </c>
      <c r="E12" s="36">
        <f t="shared" si="2"/>
        <v>35</v>
      </c>
      <c r="F12" s="52">
        <v>0.2</v>
      </c>
      <c r="G12" s="39">
        <v>0</v>
      </c>
      <c r="H12" s="40">
        <f t="shared" si="0"/>
        <v>0.13333333333333333</v>
      </c>
    </row>
    <row r="13" spans="1:11" ht="15" x14ac:dyDescent="0.25">
      <c r="A13" s="33">
        <v>45410</v>
      </c>
      <c r="B13" s="34">
        <v>0.2</v>
      </c>
      <c r="C13" s="34">
        <v>0.13</v>
      </c>
      <c r="D13" s="35">
        <f t="shared" si="1"/>
        <v>7.0000000000000007E-2</v>
      </c>
      <c r="E13" s="36">
        <f t="shared" si="2"/>
        <v>65</v>
      </c>
      <c r="F13" s="52">
        <v>0.2</v>
      </c>
      <c r="G13" s="39">
        <v>0</v>
      </c>
      <c r="H13" s="40">
        <f t="shared" si="0"/>
        <v>0.13333333333333333</v>
      </c>
    </row>
    <row r="14" spans="1:11" ht="15" x14ac:dyDescent="0.25">
      <c r="A14" s="33"/>
      <c r="B14" s="34">
        <v>0.2</v>
      </c>
      <c r="C14" s="34"/>
      <c r="D14" s="35">
        <f t="shared" si="1"/>
        <v>0.2</v>
      </c>
      <c r="E14" s="36">
        <f t="shared" si="2"/>
        <v>0</v>
      </c>
      <c r="F14" s="52">
        <v>0.2</v>
      </c>
      <c r="G14" s="39">
        <v>0</v>
      </c>
      <c r="H14" s="40">
        <f t="shared" si="0"/>
        <v>0.13333333333333333</v>
      </c>
    </row>
    <row r="15" spans="1:11" ht="15" x14ac:dyDescent="0.25">
      <c r="A15" s="33"/>
      <c r="B15" s="34">
        <v>0.2</v>
      </c>
      <c r="C15" s="34"/>
      <c r="D15" s="35">
        <f t="shared" si="1"/>
        <v>0.2</v>
      </c>
      <c r="E15" s="36">
        <f t="shared" si="2"/>
        <v>0</v>
      </c>
      <c r="F15" s="52">
        <v>0.2</v>
      </c>
      <c r="G15" s="39">
        <v>0</v>
      </c>
      <c r="H15" s="40">
        <f t="shared" si="0"/>
        <v>0.13333333333333333</v>
      </c>
    </row>
    <row r="16" spans="1:11" ht="15" x14ac:dyDescent="0.25">
      <c r="A16" s="33"/>
      <c r="B16" s="34">
        <v>0.2</v>
      </c>
      <c r="C16" s="34"/>
      <c r="D16" s="35">
        <f t="shared" si="1"/>
        <v>0.2</v>
      </c>
      <c r="E16" s="36">
        <f t="shared" si="2"/>
        <v>0</v>
      </c>
      <c r="F16" s="52">
        <v>0.2</v>
      </c>
      <c r="G16" s="39">
        <v>0</v>
      </c>
      <c r="H16" s="40">
        <f t="shared" si="0"/>
        <v>0.13333333333333333</v>
      </c>
    </row>
    <row r="17" spans="1:8" ht="15" x14ac:dyDescent="0.25">
      <c r="A17" s="33"/>
      <c r="B17" s="34">
        <v>0.2</v>
      </c>
      <c r="C17" s="34"/>
      <c r="D17" s="35">
        <f t="shared" si="1"/>
        <v>0.2</v>
      </c>
      <c r="E17" s="36">
        <f t="shared" si="2"/>
        <v>0</v>
      </c>
      <c r="F17" s="52">
        <v>0.2</v>
      </c>
      <c r="G17" s="39">
        <v>0</v>
      </c>
      <c r="H17" s="40">
        <f t="shared" si="0"/>
        <v>0.13333333333333333</v>
      </c>
    </row>
    <row r="18" spans="1:8" ht="15" x14ac:dyDescent="0.25">
      <c r="A18" s="33"/>
      <c r="B18" s="34">
        <v>0.2</v>
      </c>
      <c r="C18" s="34"/>
      <c r="D18" s="35">
        <f t="shared" si="1"/>
        <v>0.2</v>
      </c>
      <c r="E18" s="36">
        <f t="shared" si="2"/>
        <v>0</v>
      </c>
      <c r="F18" s="52">
        <v>0.2</v>
      </c>
      <c r="G18" s="39">
        <v>0</v>
      </c>
      <c r="H18" s="40">
        <f t="shared" si="0"/>
        <v>0.13333333333333333</v>
      </c>
    </row>
    <row r="19" spans="1:8" ht="15" x14ac:dyDescent="0.25">
      <c r="A19" s="33"/>
      <c r="B19" s="34">
        <v>0.2</v>
      </c>
      <c r="C19" s="34"/>
      <c r="D19" s="35">
        <f t="shared" si="1"/>
        <v>0.2</v>
      </c>
      <c r="E19" s="36">
        <f t="shared" si="2"/>
        <v>0</v>
      </c>
      <c r="F19" s="52">
        <v>0.2</v>
      </c>
      <c r="G19" s="39">
        <v>0</v>
      </c>
      <c r="H19" s="40">
        <f t="shared" si="0"/>
        <v>0.13333333333333333</v>
      </c>
    </row>
    <row r="20" spans="1:8" ht="15" x14ac:dyDescent="0.25">
      <c r="A20" s="33"/>
      <c r="B20" s="34">
        <v>0.2</v>
      </c>
      <c r="C20" s="34"/>
      <c r="D20" s="35">
        <f t="shared" si="1"/>
        <v>0.2</v>
      </c>
      <c r="E20" s="36">
        <f t="shared" si="2"/>
        <v>0</v>
      </c>
      <c r="F20" s="52">
        <v>0.2</v>
      </c>
      <c r="G20" s="39">
        <v>0</v>
      </c>
      <c r="H20" s="40">
        <f t="shared" si="0"/>
        <v>0.13333333333333333</v>
      </c>
    </row>
    <row r="21" spans="1:8" ht="15" x14ac:dyDescent="0.25">
      <c r="A21" s="33"/>
      <c r="B21" s="34">
        <v>0.2</v>
      </c>
      <c r="C21" s="34"/>
      <c r="D21" s="35">
        <f t="shared" si="1"/>
        <v>0.2</v>
      </c>
      <c r="E21" s="36">
        <f t="shared" si="2"/>
        <v>0</v>
      </c>
      <c r="F21" s="52">
        <v>0.2</v>
      </c>
      <c r="G21" s="39">
        <v>0</v>
      </c>
      <c r="H21" s="40">
        <f t="shared" si="0"/>
        <v>0.13333333333333333</v>
      </c>
    </row>
    <row r="22" spans="1:8" ht="15" x14ac:dyDescent="0.25">
      <c r="A22" s="33"/>
      <c r="B22" s="34">
        <v>0.2</v>
      </c>
      <c r="C22" s="34"/>
      <c r="D22" s="35">
        <f t="shared" si="1"/>
        <v>0.2</v>
      </c>
      <c r="E22" s="36">
        <f t="shared" si="2"/>
        <v>0</v>
      </c>
      <c r="F22" s="52">
        <v>0.2</v>
      </c>
      <c r="G22" s="39">
        <v>0</v>
      </c>
      <c r="H22" s="40">
        <f t="shared" si="0"/>
        <v>0.13333333333333333</v>
      </c>
    </row>
    <row r="23" spans="1:8" ht="15" x14ac:dyDescent="0.25">
      <c r="A23" s="33"/>
      <c r="B23" s="34">
        <v>0.2</v>
      </c>
      <c r="C23" s="34"/>
      <c r="D23" s="35">
        <f t="shared" si="1"/>
        <v>0.2</v>
      </c>
      <c r="E23" s="36">
        <f t="shared" si="2"/>
        <v>0</v>
      </c>
      <c r="F23" s="52">
        <v>0.2</v>
      </c>
      <c r="G23" s="39">
        <v>0</v>
      </c>
      <c r="H23" s="40">
        <f t="shared" si="0"/>
        <v>0.13333333333333333</v>
      </c>
    </row>
    <row r="24" spans="1:8" ht="15" x14ac:dyDescent="0.25">
      <c r="A24" s="33"/>
      <c r="B24" s="34">
        <v>0.2</v>
      </c>
      <c r="C24" s="34"/>
      <c r="D24" s="35">
        <f t="shared" si="1"/>
        <v>0.2</v>
      </c>
      <c r="E24" s="36">
        <f t="shared" si="2"/>
        <v>0</v>
      </c>
      <c r="F24" s="52">
        <v>0.2</v>
      </c>
      <c r="G24" s="39">
        <v>0</v>
      </c>
      <c r="H24" s="40">
        <f t="shared" si="0"/>
        <v>0.13333333333333333</v>
      </c>
    </row>
    <row r="25" spans="1:8" ht="15" x14ac:dyDescent="0.25">
      <c r="A25" s="33"/>
      <c r="B25" s="34">
        <v>0.2</v>
      </c>
      <c r="C25" s="34"/>
      <c r="D25" s="35">
        <f t="shared" si="1"/>
        <v>0.2</v>
      </c>
      <c r="E25" s="36">
        <f t="shared" si="2"/>
        <v>0</v>
      </c>
      <c r="F25" s="52">
        <v>0.2</v>
      </c>
      <c r="G25" s="39">
        <v>0</v>
      </c>
      <c r="H25" s="40">
        <f t="shared" si="0"/>
        <v>0.13333333333333333</v>
      </c>
    </row>
    <row r="26" spans="1:8" x14ac:dyDescent="0.25">
      <c r="A26" s="3"/>
      <c r="B26" s="5" t="s">
        <v>13</v>
      </c>
      <c r="C26" s="5" t="s">
        <v>13</v>
      </c>
      <c r="D26" s="1"/>
      <c r="E26" s="10" t="s">
        <v>13</v>
      </c>
    </row>
    <row r="41" spans="3:3" x14ac:dyDescent="0.25">
      <c r="C41" s="27"/>
    </row>
  </sheetData>
  <phoneticPr fontId="4" type="noConversion"/>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zoomScale="90" zoomScaleNormal="90" workbookViewId="0">
      <selection activeCell="B3" sqref="B3"/>
    </sheetView>
  </sheetViews>
  <sheetFormatPr defaultRowHeight="13.2" x14ac:dyDescent="0.25"/>
  <cols>
    <col min="1" max="2" width="14.77734375" customWidth="1"/>
    <col min="3" max="3" width="10.77734375" style="4" customWidth="1"/>
    <col min="4" max="4" width="15.21875" style="4" customWidth="1"/>
    <col min="5" max="5" width="16.5546875" style="4" customWidth="1"/>
    <col min="6" max="8" width="11.77734375" customWidth="1"/>
    <col min="9" max="9" width="10.5546875" customWidth="1"/>
    <col min="10" max="10" width="99.6640625" customWidth="1"/>
    <col min="12" max="12" width="7.33203125" style="4" customWidth="1"/>
    <col min="13" max="13" width="5.5546875" style="4" customWidth="1"/>
    <col min="14" max="14" width="6.5546875" customWidth="1"/>
    <col min="15" max="15" width="18.44140625" customWidth="1"/>
    <col min="17" max="17" width="9.5546875" bestFit="1" customWidth="1"/>
  </cols>
  <sheetData>
    <row r="1" spans="1:13" ht="30" x14ac:dyDescent="0.5">
      <c r="B1" s="111" t="s">
        <v>84</v>
      </c>
    </row>
    <row r="2" spans="1:13" ht="31.2" x14ac:dyDescent="0.3">
      <c r="A2" s="30" t="s">
        <v>3</v>
      </c>
      <c r="B2" s="87" t="s">
        <v>85</v>
      </c>
      <c r="C2" s="43" t="s">
        <v>5</v>
      </c>
      <c r="D2" s="110" t="s">
        <v>59</v>
      </c>
      <c r="E2" s="109" t="s">
        <v>58</v>
      </c>
      <c r="F2" s="44" t="s">
        <v>16</v>
      </c>
      <c r="G2" s="108" t="s">
        <v>17</v>
      </c>
      <c r="H2" s="107" t="s">
        <v>18</v>
      </c>
      <c r="I2" s="106" t="s">
        <v>19</v>
      </c>
      <c r="J2" s="105" t="s">
        <v>57</v>
      </c>
      <c r="L2"/>
      <c r="M2"/>
    </row>
    <row r="3" spans="1:13" ht="15" x14ac:dyDescent="0.25">
      <c r="A3" s="33">
        <v>45400</v>
      </c>
      <c r="B3" s="34">
        <v>0.95</v>
      </c>
      <c r="C3" s="34">
        <v>1</v>
      </c>
      <c r="D3" s="36">
        <f t="shared" ref="D3:D25" si="0">100*B3/C3</f>
        <v>95</v>
      </c>
      <c r="E3" s="103">
        <f t="shared" ref="E3:E25" si="1">$Q$28</f>
        <v>99.444444444444443</v>
      </c>
      <c r="F3" s="102">
        <f t="shared" ref="F3:F25" si="2">$Q$30</f>
        <v>102.58714124971799</v>
      </c>
      <c r="G3" s="101">
        <f t="shared" ref="G3:G25" si="3">$Q$31</f>
        <v>96.301747639170898</v>
      </c>
      <c r="H3" s="45">
        <f t="shared" ref="H3:H25" si="4">$Q$32</f>
        <v>104.15848965235476</v>
      </c>
      <c r="I3" s="100">
        <f t="shared" ref="I3:I25" si="5">$Q$33</f>
        <v>94.730399236534126</v>
      </c>
      <c r="J3" s="82"/>
      <c r="L3"/>
      <c r="M3" s="104"/>
    </row>
    <row r="4" spans="1:13" ht="15" x14ac:dyDescent="0.25">
      <c r="A4" s="33">
        <v>45401</v>
      </c>
      <c r="B4" s="34">
        <v>0.95</v>
      </c>
      <c r="C4" s="34">
        <v>1</v>
      </c>
      <c r="D4" s="36">
        <f t="shared" si="0"/>
        <v>95</v>
      </c>
      <c r="E4" s="103">
        <f t="shared" si="1"/>
        <v>99.444444444444443</v>
      </c>
      <c r="F4" s="102">
        <f t="shared" si="2"/>
        <v>102.58714124971799</v>
      </c>
      <c r="G4" s="101">
        <f t="shared" si="3"/>
        <v>96.301747639170898</v>
      </c>
      <c r="H4" s="45">
        <f t="shared" si="4"/>
        <v>104.15848965235476</v>
      </c>
      <c r="I4" s="100">
        <f t="shared" si="5"/>
        <v>94.730399236534126</v>
      </c>
      <c r="J4" s="82"/>
      <c r="L4"/>
      <c r="M4"/>
    </row>
    <row r="5" spans="1:13" ht="15" x14ac:dyDescent="0.25">
      <c r="A5" s="33">
        <v>45402</v>
      </c>
      <c r="B5" s="34">
        <v>1</v>
      </c>
      <c r="C5" s="34">
        <v>1</v>
      </c>
      <c r="D5" s="36">
        <f t="shared" si="0"/>
        <v>100</v>
      </c>
      <c r="E5" s="103">
        <f t="shared" si="1"/>
        <v>99.444444444444443</v>
      </c>
      <c r="F5" s="102">
        <f t="shared" si="2"/>
        <v>102.58714124971799</v>
      </c>
      <c r="G5" s="101">
        <f t="shared" si="3"/>
        <v>96.301747639170898</v>
      </c>
      <c r="H5" s="45">
        <f t="shared" si="4"/>
        <v>104.15848965235476</v>
      </c>
      <c r="I5" s="100">
        <f t="shared" si="5"/>
        <v>94.730399236534126</v>
      </c>
      <c r="J5" s="82"/>
      <c r="L5"/>
      <c r="M5"/>
    </row>
    <row r="6" spans="1:13" ht="15" x14ac:dyDescent="0.25">
      <c r="A6" s="33">
        <v>45403</v>
      </c>
      <c r="B6" s="34">
        <v>1</v>
      </c>
      <c r="C6" s="34">
        <v>1</v>
      </c>
      <c r="D6" s="36">
        <f t="shared" si="0"/>
        <v>100</v>
      </c>
      <c r="E6" s="103">
        <f t="shared" si="1"/>
        <v>99.444444444444443</v>
      </c>
      <c r="F6" s="102">
        <f t="shared" si="2"/>
        <v>102.58714124971799</v>
      </c>
      <c r="G6" s="101">
        <f t="shared" si="3"/>
        <v>96.301747639170898</v>
      </c>
      <c r="H6" s="45">
        <f t="shared" si="4"/>
        <v>104.15848965235476</v>
      </c>
      <c r="I6" s="100">
        <f t="shared" si="5"/>
        <v>94.730399236534126</v>
      </c>
      <c r="J6" s="82"/>
      <c r="L6"/>
      <c r="M6"/>
    </row>
    <row r="7" spans="1:13" ht="15" x14ac:dyDescent="0.25">
      <c r="A7" s="33">
        <v>45404</v>
      </c>
      <c r="B7" s="34">
        <v>1</v>
      </c>
      <c r="C7" s="34">
        <v>1</v>
      </c>
      <c r="D7" s="36">
        <f t="shared" si="0"/>
        <v>100</v>
      </c>
      <c r="E7" s="103">
        <f t="shared" si="1"/>
        <v>99.444444444444443</v>
      </c>
      <c r="F7" s="102">
        <f t="shared" si="2"/>
        <v>102.58714124971799</v>
      </c>
      <c r="G7" s="101">
        <f t="shared" si="3"/>
        <v>96.301747639170898</v>
      </c>
      <c r="H7" s="45">
        <f t="shared" si="4"/>
        <v>104.15848965235476</v>
      </c>
      <c r="I7" s="100">
        <f t="shared" si="5"/>
        <v>94.730399236534126</v>
      </c>
      <c r="J7" s="82"/>
      <c r="L7"/>
      <c r="M7"/>
    </row>
    <row r="8" spans="1:13" ht="15" x14ac:dyDescent="0.25">
      <c r="A8" s="33">
        <v>45405</v>
      </c>
      <c r="B8" s="34">
        <v>1</v>
      </c>
      <c r="C8" s="34">
        <v>1</v>
      </c>
      <c r="D8" s="36">
        <f t="shared" si="0"/>
        <v>100</v>
      </c>
      <c r="E8" s="103">
        <f t="shared" si="1"/>
        <v>99.444444444444443</v>
      </c>
      <c r="F8" s="102">
        <f t="shared" si="2"/>
        <v>102.58714124971799</v>
      </c>
      <c r="G8" s="101">
        <f t="shared" si="3"/>
        <v>96.301747639170898</v>
      </c>
      <c r="H8" s="45">
        <f t="shared" si="4"/>
        <v>104.15848965235476</v>
      </c>
      <c r="I8" s="100">
        <f t="shared" si="5"/>
        <v>94.730399236534126</v>
      </c>
      <c r="J8" s="82"/>
      <c r="L8"/>
      <c r="M8"/>
    </row>
    <row r="9" spans="1:13" ht="15" x14ac:dyDescent="0.25">
      <c r="A9" s="33">
        <v>45406</v>
      </c>
      <c r="B9" s="34">
        <v>1</v>
      </c>
      <c r="C9" s="34">
        <v>1</v>
      </c>
      <c r="D9" s="36">
        <f t="shared" si="0"/>
        <v>100</v>
      </c>
      <c r="E9" s="103">
        <f t="shared" si="1"/>
        <v>99.444444444444443</v>
      </c>
      <c r="F9" s="102">
        <f t="shared" si="2"/>
        <v>102.58714124971799</v>
      </c>
      <c r="G9" s="101">
        <f t="shared" si="3"/>
        <v>96.301747639170898</v>
      </c>
      <c r="H9" s="45">
        <f t="shared" si="4"/>
        <v>104.15848965235476</v>
      </c>
      <c r="I9" s="100">
        <f t="shared" si="5"/>
        <v>94.730399236534126</v>
      </c>
      <c r="J9" s="82"/>
      <c r="L9"/>
      <c r="M9"/>
    </row>
    <row r="10" spans="1:13" ht="15" x14ac:dyDescent="0.25">
      <c r="A10" s="33">
        <v>45407</v>
      </c>
      <c r="B10" s="34">
        <v>1</v>
      </c>
      <c r="C10" s="34">
        <v>1</v>
      </c>
      <c r="D10" s="36">
        <f t="shared" si="0"/>
        <v>100</v>
      </c>
      <c r="E10" s="103">
        <f t="shared" si="1"/>
        <v>99.444444444444443</v>
      </c>
      <c r="F10" s="102">
        <f t="shared" si="2"/>
        <v>102.58714124971799</v>
      </c>
      <c r="G10" s="101">
        <f t="shared" si="3"/>
        <v>96.301747639170898</v>
      </c>
      <c r="H10" s="45">
        <f t="shared" si="4"/>
        <v>104.15848965235476</v>
      </c>
      <c r="I10" s="100">
        <f t="shared" si="5"/>
        <v>94.730399236534126</v>
      </c>
      <c r="J10" s="82"/>
      <c r="L10"/>
      <c r="M10"/>
    </row>
    <row r="11" spans="1:13" ht="15" x14ac:dyDescent="0.25">
      <c r="A11" s="33">
        <v>45408</v>
      </c>
      <c r="B11" s="34">
        <v>1</v>
      </c>
      <c r="C11" s="34">
        <v>1</v>
      </c>
      <c r="D11" s="36">
        <f t="shared" si="0"/>
        <v>100</v>
      </c>
      <c r="E11" s="103">
        <f t="shared" si="1"/>
        <v>99.444444444444443</v>
      </c>
      <c r="F11" s="102">
        <f t="shared" si="2"/>
        <v>102.58714124971799</v>
      </c>
      <c r="G11" s="101">
        <f t="shared" si="3"/>
        <v>96.301747639170898</v>
      </c>
      <c r="H11" s="45">
        <f t="shared" si="4"/>
        <v>104.15848965235476</v>
      </c>
      <c r="I11" s="100">
        <f t="shared" si="5"/>
        <v>94.730399236534126</v>
      </c>
      <c r="J11" s="82"/>
      <c r="L11"/>
      <c r="M11"/>
    </row>
    <row r="12" spans="1:13" ht="15" x14ac:dyDescent="0.25">
      <c r="A12" s="33">
        <v>45409</v>
      </c>
      <c r="B12" s="34">
        <v>1</v>
      </c>
      <c r="C12" s="34">
        <v>1</v>
      </c>
      <c r="D12" s="36">
        <f t="shared" si="0"/>
        <v>100</v>
      </c>
      <c r="E12" s="103">
        <f t="shared" si="1"/>
        <v>99.444444444444443</v>
      </c>
      <c r="F12" s="102">
        <f t="shared" si="2"/>
        <v>102.58714124971799</v>
      </c>
      <c r="G12" s="101">
        <f t="shared" si="3"/>
        <v>96.301747639170898</v>
      </c>
      <c r="H12" s="45">
        <f t="shared" si="4"/>
        <v>104.15848965235476</v>
      </c>
      <c r="I12" s="100">
        <f t="shared" si="5"/>
        <v>94.730399236534126</v>
      </c>
      <c r="J12" s="82"/>
      <c r="L12"/>
      <c r="M12"/>
    </row>
    <row r="13" spans="1:13" ht="15" x14ac:dyDescent="0.25">
      <c r="A13" s="33">
        <v>45410</v>
      </c>
      <c r="B13" s="34">
        <v>1</v>
      </c>
      <c r="C13" s="34">
        <v>1</v>
      </c>
      <c r="D13" s="36">
        <f t="shared" si="0"/>
        <v>100</v>
      </c>
      <c r="E13" s="103">
        <f t="shared" si="1"/>
        <v>99.444444444444443</v>
      </c>
      <c r="F13" s="102">
        <f t="shared" si="2"/>
        <v>102.58714124971799</v>
      </c>
      <c r="G13" s="101">
        <f t="shared" si="3"/>
        <v>96.301747639170898</v>
      </c>
      <c r="H13" s="45">
        <f t="shared" si="4"/>
        <v>104.15848965235476</v>
      </c>
      <c r="I13" s="100">
        <f t="shared" si="5"/>
        <v>94.730399236534126</v>
      </c>
      <c r="J13" s="82"/>
      <c r="L13"/>
      <c r="M13"/>
    </row>
    <row r="14" spans="1:13" ht="15" x14ac:dyDescent="0.25">
      <c r="A14" s="33">
        <v>45411</v>
      </c>
      <c r="B14" s="34">
        <v>1</v>
      </c>
      <c r="C14" s="34">
        <v>1</v>
      </c>
      <c r="D14" s="36">
        <f t="shared" si="0"/>
        <v>100</v>
      </c>
      <c r="E14" s="103">
        <f t="shared" si="1"/>
        <v>99.444444444444443</v>
      </c>
      <c r="F14" s="102">
        <f t="shared" si="2"/>
        <v>102.58714124971799</v>
      </c>
      <c r="G14" s="101">
        <f t="shared" si="3"/>
        <v>96.301747639170898</v>
      </c>
      <c r="H14" s="45">
        <f t="shared" si="4"/>
        <v>104.15848965235476</v>
      </c>
      <c r="I14" s="100">
        <f t="shared" si="5"/>
        <v>94.730399236534126</v>
      </c>
      <c r="J14" s="82"/>
      <c r="L14"/>
      <c r="M14"/>
    </row>
    <row r="15" spans="1:13" ht="15" x14ac:dyDescent="0.25">
      <c r="A15" s="33">
        <v>45412</v>
      </c>
      <c r="B15" s="34">
        <v>1</v>
      </c>
      <c r="C15" s="34">
        <v>1</v>
      </c>
      <c r="D15" s="36">
        <f t="shared" si="0"/>
        <v>100</v>
      </c>
      <c r="E15" s="103">
        <f t="shared" si="1"/>
        <v>99.444444444444443</v>
      </c>
      <c r="F15" s="102">
        <f t="shared" si="2"/>
        <v>102.58714124971799</v>
      </c>
      <c r="G15" s="101">
        <f t="shared" si="3"/>
        <v>96.301747639170898</v>
      </c>
      <c r="H15" s="45">
        <f t="shared" si="4"/>
        <v>104.15848965235476</v>
      </c>
      <c r="I15" s="100">
        <f t="shared" si="5"/>
        <v>94.730399236534126</v>
      </c>
      <c r="J15" s="82"/>
      <c r="L15"/>
      <c r="M15"/>
    </row>
    <row r="16" spans="1:13" ht="15" x14ac:dyDescent="0.25">
      <c r="A16" s="33">
        <v>45413</v>
      </c>
      <c r="B16" s="34">
        <v>1</v>
      </c>
      <c r="C16" s="34">
        <v>1</v>
      </c>
      <c r="D16" s="36">
        <f t="shared" si="0"/>
        <v>100</v>
      </c>
      <c r="E16" s="103">
        <f t="shared" si="1"/>
        <v>99.444444444444443</v>
      </c>
      <c r="F16" s="102">
        <f t="shared" si="2"/>
        <v>102.58714124971799</v>
      </c>
      <c r="G16" s="101">
        <f t="shared" si="3"/>
        <v>96.301747639170898</v>
      </c>
      <c r="H16" s="45">
        <f t="shared" si="4"/>
        <v>104.15848965235476</v>
      </c>
      <c r="I16" s="100">
        <f t="shared" si="5"/>
        <v>94.730399236534126</v>
      </c>
      <c r="J16" s="82"/>
      <c r="L16"/>
      <c r="M16"/>
    </row>
    <row r="17" spans="1:18" ht="15" x14ac:dyDescent="0.25">
      <c r="A17" s="33">
        <v>45414</v>
      </c>
      <c r="B17" s="34">
        <v>1</v>
      </c>
      <c r="C17" s="34">
        <v>1</v>
      </c>
      <c r="D17" s="36">
        <f t="shared" si="0"/>
        <v>100</v>
      </c>
      <c r="E17" s="103">
        <f t="shared" si="1"/>
        <v>99.444444444444443</v>
      </c>
      <c r="F17" s="102">
        <f t="shared" si="2"/>
        <v>102.58714124971799</v>
      </c>
      <c r="G17" s="101">
        <f t="shared" si="3"/>
        <v>96.301747639170898</v>
      </c>
      <c r="H17" s="45">
        <f t="shared" si="4"/>
        <v>104.15848965235476</v>
      </c>
      <c r="I17" s="100">
        <f t="shared" si="5"/>
        <v>94.730399236534126</v>
      </c>
      <c r="J17" s="82"/>
      <c r="L17"/>
      <c r="M17"/>
    </row>
    <row r="18" spans="1:18" ht="15" x14ac:dyDescent="0.25">
      <c r="A18" s="33">
        <v>45415</v>
      </c>
      <c r="B18" s="34">
        <v>1</v>
      </c>
      <c r="C18" s="34">
        <v>1</v>
      </c>
      <c r="D18" s="36">
        <f t="shared" si="0"/>
        <v>100</v>
      </c>
      <c r="E18" s="103">
        <f t="shared" si="1"/>
        <v>99.444444444444443</v>
      </c>
      <c r="F18" s="102">
        <f t="shared" si="2"/>
        <v>102.58714124971799</v>
      </c>
      <c r="G18" s="101">
        <f t="shared" si="3"/>
        <v>96.301747639170898</v>
      </c>
      <c r="H18" s="45">
        <f t="shared" si="4"/>
        <v>104.15848965235476</v>
      </c>
      <c r="I18" s="100">
        <f t="shared" si="5"/>
        <v>94.730399236534126</v>
      </c>
      <c r="J18" s="82"/>
      <c r="L18"/>
      <c r="M18"/>
    </row>
    <row r="19" spans="1:18" ht="15" x14ac:dyDescent="0.25">
      <c r="A19" s="33">
        <v>45416</v>
      </c>
      <c r="B19" s="34">
        <v>1</v>
      </c>
      <c r="C19" s="34">
        <v>1</v>
      </c>
      <c r="D19" s="36">
        <f t="shared" si="0"/>
        <v>100</v>
      </c>
      <c r="E19" s="103">
        <f t="shared" si="1"/>
        <v>99.444444444444443</v>
      </c>
      <c r="F19" s="102">
        <f t="shared" si="2"/>
        <v>102.58714124971799</v>
      </c>
      <c r="G19" s="101">
        <f t="shared" si="3"/>
        <v>96.301747639170898</v>
      </c>
      <c r="H19" s="45">
        <f t="shared" si="4"/>
        <v>104.15848965235476</v>
      </c>
      <c r="I19" s="100">
        <f t="shared" si="5"/>
        <v>94.730399236534126</v>
      </c>
      <c r="J19" s="82"/>
      <c r="L19"/>
      <c r="M19"/>
    </row>
    <row r="20" spans="1:18" ht="15" x14ac:dyDescent="0.25">
      <c r="A20" s="33">
        <v>45417</v>
      </c>
      <c r="B20" s="34">
        <v>1</v>
      </c>
      <c r="C20" s="34">
        <v>1</v>
      </c>
      <c r="D20" s="36">
        <f t="shared" si="0"/>
        <v>100</v>
      </c>
      <c r="E20" s="103">
        <f t="shared" si="1"/>
        <v>99.444444444444443</v>
      </c>
      <c r="F20" s="102">
        <f t="shared" si="2"/>
        <v>102.58714124971799</v>
      </c>
      <c r="G20" s="101">
        <f t="shared" si="3"/>
        <v>96.301747639170898</v>
      </c>
      <c r="H20" s="45">
        <f t="shared" si="4"/>
        <v>104.15848965235476</v>
      </c>
      <c r="I20" s="100">
        <f t="shared" si="5"/>
        <v>94.730399236534126</v>
      </c>
      <c r="J20" s="82"/>
      <c r="L20"/>
      <c r="M20"/>
    </row>
    <row r="21" spans="1:18" ht="15" x14ac:dyDescent="0.25">
      <c r="A21" s="33">
        <v>45418</v>
      </c>
      <c r="B21" s="34">
        <v>1</v>
      </c>
      <c r="C21" s="34">
        <v>1</v>
      </c>
      <c r="D21" s="36">
        <f t="shared" si="0"/>
        <v>100</v>
      </c>
      <c r="E21" s="103">
        <f t="shared" si="1"/>
        <v>99.444444444444443</v>
      </c>
      <c r="F21" s="102">
        <f t="shared" si="2"/>
        <v>102.58714124971799</v>
      </c>
      <c r="G21" s="101">
        <f t="shared" si="3"/>
        <v>96.301747639170898</v>
      </c>
      <c r="H21" s="45">
        <f t="shared" si="4"/>
        <v>104.15848965235476</v>
      </c>
      <c r="I21" s="100">
        <f t="shared" si="5"/>
        <v>94.730399236534126</v>
      </c>
      <c r="J21" s="82"/>
      <c r="L21"/>
      <c r="M21"/>
    </row>
    <row r="22" spans="1:18" ht="15" x14ac:dyDescent="0.25">
      <c r="A22" s="33">
        <v>45419</v>
      </c>
      <c r="B22" s="34">
        <v>1</v>
      </c>
      <c r="C22" s="34">
        <v>1</v>
      </c>
      <c r="D22" s="36">
        <f t="shared" si="0"/>
        <v>100</v>
      </c>
      <c r="E22" s="103">
        <f t="shared" si="1"/>
        <v>99.444444444444443</v>
      </c>
      <c r="F22" s="102">
        <f t="shared" si="2"/>
        <v>102.58714124971799</v>
      </c>
      <c r="G22" s="101">
        <f t="shared" si="3"/>
        <v>96.301747639170898</v>
      </c>
      <c r="H22" s="45">
        <f t="shared" si="4"/>
        <v>104.15848965235476</v>
      </c>
      <c r="I22" s="100">
        <f t="shared" si="5"/>
        <v>94.730399236534126</v>
      </c>
      <c r="J22" s="82"/>
      <c r="L22"/>
      <c r="M22"/>
    </row>
    <row r="23" spans="1:18" ht="15" x14ac:dyDescent="0.25">
      <c r="A23" s="33">
        <v>45420</v>
      </c>
      <c r="B23" s="34">
        <v>1</v>
      </c>
      <c r="C23" s="34">
        <v>1</v>
      </c>
      <c r="D23" s="36">
        <f t="shared" si="0"/>
        <v>100</v>
      </c>
      <c r="E23" s="103">
        <f t="shared" si="1"/>
        <v>99.444444444444443</v>
      </c>
      <c r="F23" s="102">
        <f t="shared" si="2"/>
        <v>102.58714124971799</v>
      </c>
      <c r="G23" s="101">
        <f t="shared" si="3"/>
        <v>96.301747639170898</v>
      </c>
      <c r="H23" s="45">
        <f t="shared" si="4"/>
        <v>104.15848965235476</v>
      </c>
      <c r="I23" s="100">
        <f t="shared" si="5"/>
        <v>94.730399236534126</v>
      </c>
      <c r="J23" s="82"/>
      <c r="L23"/>
      <c r="M23"/>
    </row>
    <row r="24" spans="1:18" ht="15" x14ac:dyDescent="0.25">
      <c r="A24" s="33">
        <v>45421</v>
      </c>
      <c r="B24" s="34">
        <v>1</v>
      </c>
      <c r="C24" s="34">
        <v>1</v>
      </c>
      <c r="D24" s="36">
        <f t="shared" si="0"/>
        <v>100</v>
      </c>
      <c r="E24" s="103">
        <f t="shared" si="1"/>
        <v>99.444444444444443</v>
      </c>
      <c r="F24" s="102">
        <f t="shared" si="2"/>
        <v>102.58714124971799</v>
      </c>
      <c r="G24" s="101">
        <f t="shared" si="3"/>
        <v>96.301747639170898</v>
      </c>
      <c r="H24" s="45">
        <f t="shared" si="4"/>
        <v>104.15848965235476</v>
      </c>
      <c r="I24" s="100">
        <f t="shared" si="5"/>
        <v>94.730399236534126</v>
      </c>
      <c r="J24" s="82"/>
      <c r="L24"/>
      <c r="M24"/>
    </row>
    <row r="25" spans="1:18" ht="15" x14ac:dyDescent="0.25">
      <c r="A25" s="33">
        <v>45422</v>
      </c>
      <c r="B25" s="34">
        <v>1</v>
      </c>
      <c r="C25" s="34">
        <v>1</v>
      </c>
      <c r="D25" s="36">
        <f t="shared" si="0"/>
        <v>100</v>
      </c>
      <c r="E25" s="103">
        <f t="shared" si="1"/>
        <v>99.444444444444443</v>
      </c>
      <c r="F25" s="102">
        <f t="shared" si="2"/>
        <v>102.58714124971799</v>
      </c>
      <c r="G25" s="101">
        <f t="shared" si="3"/>
        <v>96.301747639170898</v>
      </c>
      <c r="H25" s="45">
        <f t="shared" si="4"/>
        <v>104.15848965235476</v>
      </c>
      <c r="I25" s="100">
        <f t="shared" si="5"/>
        <v>94.730399236534126</v>
      </c>
      <c r="J25" s="82"/>
      <c r="L25"/>
      <c r="M25"/>
    </row>
    <row r="26" spans="1:18" x14ac:dyDescent="0.25">
      <c r="A26" s="9"/>
      <c r="B26" s="1"/>
      <c r="C26" s="5"/>
      <c r="D26" s="5"/>
      <c r="E26" s="5"/>
      <c r="F26" s="6"/>
    </row>
    <row r="27" spans="1:18" x14ac:dyDescent="0.25">
      <c r="B27" s="1"/>
    </row>
    <row r="28" spans="1:18" x14ac:dyDescent="0.25">
      <c r="O28" s="99" t="s">
        <v>56</v>
      </c>
      <c r="P28" s="17" t="s">
        <v>7</v>
      </c>
      <c r="Q28" s="2">
        <f>AVERAGE(D3:D20)</f>
        <v>99.444444444444443</v>
      </c>
    </row>
    <row r="29" spans="1:18" x14ac:dyDescent="0.25">
      <c r="O29" s="15" t="s">
        <v>24</v>
      </c>
      <c r="P29" s="16" t="s">
        <v>15</v>
      </c>
      <c r="Q29" s="2">
        <f>_xlfn.STDEV.P(D3:D20)</f>
        <v>1.571348402636773</v>
      </c>
    </row>
    <row r="30" spans="1:18" x14ac:dyDescent="0.25">
      <c r="A30" s="88"/>
      <c r="O30" s="98" t="s">
        <v>21</v>
      </c>
      <c r="P30" s="97" t="s">
        <v>16</v>
      </c>
      <c r="Q30" s="2">
        <f>Q28+2*Q29</f>
        <v>102.58714124971799</v>
      </c>
      <c r="R30" s="27" t="s">
        <v>26</v>
      </c>
    </row>
    <row r="31" spans="1:18" x14ac:dyDescent="0.25">
      <c r="O31" s="96" t="s">
        <v>22</v>
      </c>
      <c r="P31" s="95" t="s">
        <v>17</v>
      </c>
      <c r="Q31" s="2">
        <f>Q28-2*Q29</f>
        <v>96.301747639170898</v>
      </c>
      <c r="R31" s="28" t="s">
        <v>27</v>
      </c>
    </row>
    <row r="32" spans="1:18" ht="12.75" customHeight="1" x14ac:dyDescent="0.25">
      <c r="A32" s="89" t="s">
        <v>55</v>
      </c>
      <c r="B32" s="94"/>
      <c r="D32" s="93"/>
      <c r="E32" s="93"/>
      <c r="F32" s="93"/>
      <c r="G32" s="93"/>
      <c r="H32" s="93"/>
      <c r="O32" s="92" t="s">
        <v>9</v>
      </c>
      <c r="P32" s="91" t="s">
        <v>18</v>
      </c>
      <c r="Q32" s="2">
        <f>Q28+3*Q29</f>
        <v>104.15848965235476</v>
      </c>
      <c r="R32" s="28" t="s">
        <v>28</v>
      </c>
    </row>
    <row r="33" spans="1:18" x14ac:dyDescent="0.25">
      <c r="A33" s="90"/>
      <c r="B33" s="89" t="s">
        <v>54</v>
      </c>
      <c r="O33" s="79" t="s">
        <v>23</v>
      </c>
      <c r="P33" s="78" t="s">
        <v>19</v>
      </c>
      <c r="Q33" s="2">
        <f>Q28-3*Q29</f>
        <v>94.730399236534126</v>
      </c>
      <c r="R33" s="28" t="s">
        <v>29</v>
      </c>
    </row>
    <row r="34" spans="1:18" x14ac:dyDescent="0.25">
      <c r="A34" s="88"/>
    </row>
    <row r="35" spans="1:18" ht="48.75" customHeight="1" x14ac:dyDescent="0.25">
      <c r="A35" s="142" t="s">
        <v>53</v>
      </c>
      <c r="B35" s="143"/>
      <c r="C35" s="143"/>
      <c r="D35" s="143"/>
      <c r="E35" s="143"/>
      <c r="F35" s="143"/>
      <c r="G35" s="143"/>
      <c r="H35" s="143"/>
    </row>
  </sheetData>
  <mergeCells count="1">
    <mergeCell ref="A35:H35"/>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zoomScaleNormal="100" workbookViewId="0">
      <selection activeCell="B3" sqref="B3"/>
    </sheetView>
  </sheetViews>
  <sheetFormatPr defaultRowHeight="13.2" x14ac:dyDescent="0.25"/>
  <cols>
    <col min="1" max="1" width="11.77734375" style="9" customWidth="1"/>
    <col min="2" max="2" width="15.21875" customWidth="1"/>
    <col min="3" max="3" width="14.44140625" customWidth="1"/>
    <col min="4" max="4" width="11.77734375" customWidth="1"/>
    <col min="5" max="5" width="14.77734375" customWidth="1"/>
    <col min="6" max="6" width="19" customWidth="1"/>
    <col min="7" max="7" width="12.77734375" customWidth="1"/>
    <col min="8" max="8" width="11" customWidth="1"/>
    <col min="9" max="9" width="11.44140625" customWidth="1"/>
    <col min="10" max="10" width="10.77734375" customWidth="1"/>
    <col min="11" max="11" width="11.21875" customWidth="1"/>
    <col min="12" max="12" width="82.77734375" customWidth="1"/>
    <col min="13" max="13" width="18.6640625" customWidth="1"/>
    <col min="14" max="14" width="10.109375" customWidth="1"/>
    <col min="15" max="15" width="19.21875" customWidth="1"/>
  </cols>
  <sheetData>
    <row r="1" spans="1:12" ht="30" x14ac:dyDescent="0.5">
      <c r="B1" s="65" t="s">
        <v>86</v>
      </c>
      <c r="C1" s="6"/>
      <c r="D1" s="6"/>
      <c r="E1" s="6"/>
      <c r="F1" s="6"/>
    </row>
    <row r="2" spans="1:12" s="85" customFormat="1" ht="46.8" x14ac:dyDescent="0.3">
      <c r="A2" s="37" t="s">
        <v>3</v>
      </c>
      <c r="B2" s="30" t="s">
        <v>79</v>
      </c>
      <c r="C2" s="30" t="s">
        <v>78</v>
      </c>
      <c r="D2" s="30" t="s">
        <v>77</v>
      </c>
      <c r="E2" s="30" t="s">
        <v>4</v>
      </c>
      <c r="F2" s="30" t="s">
        <v>14</v>
      </c>
      <c r="G2" s="136" t="s">
        <v>25</v>
      </c>
      <c r="H2" s="135" t="s">
        <v>16</v>
      </c>
      <c r="I2" s="134" t="s">
        <v>17</v>
      </c>
      <c r="J2" s="133" t="s">
        <v>18</v>
      </c>
      <c r="K2" s="132" t="s">
        <v>19</v>
      </c>
      <c r="L2" s="131" t="s">
        <v>62</v>
      </c>
    </row>
    <row r="3" spans="1:12" ht="15" x14ac:dyDescent="0.25">
      <c r="A3" s="129">
        <v>45400</v>
      </c>
      <c r="B3" s="34">
        <v>0.4</v>
      </c>
      <c r="C3" s="34">
        <v>0.3</v>
      </c>
      <c r="D3" s="128">
        <f t="shared" ref="D3:D25" si="0">AVERAGE(B3:C3)</f>
        <v>0.35</v>
      </c>
      <c r="E3" s="35">
        <f t="shared" ref="E3:E25" si="1">ABS(B3-C3)</f>
        <v>0.10000000000000003</v>
      </c>
      <c r="F3" s="35">
        <f t="shared" ref="F3:F25" si="2">E3*100/D3</f>
        <v>28.571428571428584</v>
      </c>
      <c r="G3" s="39">
        <f t="shared" ref="G3:G25" si="3">$Q$27</f>
        <v>41.299664753456454</v>
      </c>
      <c r="H3" s="40">
        <f t="shared" ref="H3:H25" si="4">$Q$29</f>
        <v>152.88593998851934</v>
      </c>
      <c r="I3" s="41">
        <f t="shared" ref="I3:I25" si="5">$Q$30</f>
        <v>-70.286610481606417</v>
      </c>
      <c r="J3" s="42">
        <f t="shared" ref="J3:J25" si="6">$Q$31</f>
        <v>208.67907760605075</v>
      </c>
      <c r="K3" s="127">
        <f t="shared" ref="K3:K25" si="7">$Q$32</f>
        <v>-126.07974809913784</v>
      </c>
      <c r="L3" s="82"/>
    </row>
    <row r="4" spans="1:12" ht="15" x14ac:dyDescent="0.25">
      <c r="A4" s="129">
        <v>45401</v>
      </c>
      <c r="B4" s="34">
        <v>0.4</v>
      </c>
      <c r="C4" s="34">
        <v>0.4</v>
      </c>
      <c r="D4" s="128">
        <f t="shared" si="0"/>
        <v>0.4</v>
      </c>
      <c r="E4" s="35">
        <f t="shared" si="1"/>
        <v>0</v>
      </c>
      <c r="F4" s="35">
        <f t="shared" si="2"/>
        <v>0</v>
      </c>
      <c r="G4" s="39">
        <f t="shared" si="3"/>
        <v>41.299664753456454</v>
      </c>
      <c r="H4" s="40">
        <f t="shared" si="4"/>
        <v>152.88593998851934</v>
      </c>
      <c r="I4" s="41">
        <f t="shared" si="5"/>
        <v>-70.286610481606417</v>
      </c>
      <c r="J4" s="42">
        <f t="shared" si="6"/>
        <v>208.67907760605075</v>
      </c>
      <c r="K4" s="127">
        <f t="shared" si="7"/>
        <v>-126.07974809913784</v>
      </c>
      <c r="L4" s="82"/>
    </row>
    <row r="5" spans="1:12" ht="15" x14ac:dyDescent="0.25">
      <c r="A5" s="129">
        <v>45402</v>
      </c>
      <c r="B5" s="34">
        <v>0.3</v>
      </c>
      <c r="C5" s="34">
        <v>0.2</v>
      </c>
      <c r="D5" s="128">
        <f t="shared" si="0"/>
        <v>0.25</v>
      </c>
      <c r="E5" s="35">
        <f t="shared" si="1"/>
        <v>9.9999999999999978E-2</v>
      </c>
      <c r="F5" s="35">
        <f t="shared" si="2"/>
        <v>39.999999999999993</v>
      </c>
      <c r="G5" s="39">
        <f t="shared" si="3"/>
        <v>41.299664753456454</v>
      </c>
      <c r="H5" s="40">
        <f t="shared" si="4"/>
        <v>152.88593998851934</v>
      </c>
      <c r="I5" s="41">
        <f t="shared" si="5"/>
        <v>-70.286610481606417</v>
      </c>
      <c r="J5" s="42">
        <f t="shared" si="6"/>
        <v>208.67907760605075</v>
      </c>
      <c r="K5" s="127">
        <f t="shared" si="7"/>
        <v>-126.07974809913784</v>
      </c>
      <c r="L5" s="82"/>
    </row>
    <row r="6" spans="1:12" ht="15" x14ac:dyDescent="0.25">
      <c r="A6" s="129">
        <v>45403</v>
      </c>
      <c r="B6" s="34">
        <v>0.4</v>
      </c>
      <c r="C6" s="34">
        <v>0.2</v>
      </c>
      <c r="D6" s="128">
        <f t="shared" si="0"/>
        <v>0.30000000000000004</v>
      </c>
      <c r="E6" s="35">
        <f t="shared" si="1"/>
        <v>0.2</v>
      </c>
      <c r="F6" s="35">
        <f t="shared" si="2"/>
        <v>66.666666666666657</v>
      </c>
      <c r="G6" s="39">
        <f t="shared" si="3"/>
        <v>41.299664753456454</v>
      </c>
      <c r="H6" s="40">
        <f t="shared" si="4"/>
        <v>152.88593998851934</v>
      </c>
      <c r="I6" s="41">
        <f t="shared" si="5"/>
        <v>-70.286610481606417</v>
      </c>
      <c r="J6" s="42">
        <f t="shared" si="6"/>
        <v>208.67907760605075</v>
      </c>
      <c r="K6" s="127">
        <f t="shared" si="7"/>
        <v>-126.07974809913784</v>
      </c>
      <c r="L6" s="82"/>
    </row>
    <row r="7" spans="1:12" ht="15" x14ac:dyDescent="0.25">
      <c r="A7" s="129">
        <v>45404</v>
      </c>
      <c r="B7" s="34">
        <v>0.38</v>
      </c>
      <c r="C7" s="34">
        <v>0.37</v>
      </c>
      <c r="D7" s="128">
        <f t="shared" si="0"/>
        <v>0.375</v>
      </c>
      <c r="E7" s="35">
        <f t="shared" si="1"/>
        <v>1.0000000000000009E-2</v>
      </c>
      <c r="F7" s="35">
        <f t="shared" si="2"/>
        <v>2.6666666666666692</v>
      </c>
      <c r="G7" s="39">
        <f t="shared" si="3"/>
        <v>41.299664753456454</v>
      </c>
      <c r="H7" s="40">
        <f t="shared" si="4"/>
        <v>152.88593998851934</v>
      </c>
      <c r="I7" s="41">
        <f t="shared" si="5"/>
        <v>-70.286610481606417</v>
      </c>
      <c r="J7" s="42">
        <f t="shared" si="6"/>
        <v>208.67907760605075</v>
      </c>
      <c r="K7" s="127">
        <f t="shared" si="7"/>
        <v>-126.07974809913784</v>
      </c>
      <c r="L7" s="82"/>
    </row>
    <row r="8" spans="1:12" ht="15" x14ac:dyDescent="0.25">
      <c r="A8" s="129">
        <v>45405</v>
      </c>
      <c r="B8" s="34">
        <v>0.6</v>
      </c>
      <c r="C8" s="34">
        <v>0.55000000000000004</v>
      </c>
      <c r="D8" s="128">
        <f t="shared" si="0"/>
        <v>0.57499999999999996</v>
      </c>
      <c r="E8" s="35">
        <f t="shared" si="1"/>
        <v>4.9999999999999933E-2</v>
      </c>
      <c r="F8" s="35">
        <f t="shared" si="2"/>
        <v>8.6956521739130324</v>
      </c>
      <c r="G8" s="39">
        <f t="shared" si="3"/>
        <v>41.299664753456454</v>
      </c>
      <c r="H8" s="40">
        <f t="shared" si="4"/>
        <v>152.88593998851934</v>
      </c>
      <c r="I8" s="41">
        <f t="shared" si="5"/>
        <v>-70.286610481606417</v>
      </c>
      <c r="J8" s="42">
        <f t="shared" si="6"/>
        <v>208.67907760605075</v>
      </c>
      <c r="K8" s="127">
        <f t="shared" si="7"/>
        <v>-126.07974809913784</v>
      </c>
      <c r="L8" s="82"/>
    </row>
    <row r="9" spans="1:12" ht="15" x14ac:dyDescent="0.25">
      <c r="A9" s="129">
        <v>45406</v>
      </c>
      <c r="B9" s="34">
        <v>2.6</v>
      </c>
      <c r="C9" s="34">
        <v>2.5499999999999998</v>
      </c>
      <c r="D9" s="128">
        <f t="shared" si="0"/>
        <v>2.5750000000000002</v>
      </c>
      <c r="E9" s="35">
        <f t="shared" si="1"/>
        <v>5.0000000000000266E-2</v>
      </c>
      <c r="F9" s="35">
        <f t="shared" si="2"/>
        <v>1.9417475728155442</v>
      </c>
      <c r="G9" s="39">
        <f t="shared" si="3"/>
        <v>41.299664753456454</v>
      </c>
      <c r="H9" s="40">
        <f t="shared" si="4"/>
        <v>152.88593998851934</v>
      </c>
      <c r="I9" s="41">
        <f t="shared" si="5"/>
        <v>-70.286610481606417</v>
      </c>
      <c r="J9" s="42">
        <f t="shared" si="6"/>
        <v>208.67907760605075</v>
      </c>
      <c r="K9" s="127">
        <f t="shared" si="7"/>
        <v>-126.07974809913784</v>
      </c>
      <c r="L9" s="82"/>
    </row>
    <row r="10" spans="1:12" ht="15" x14ac:dyDescent="0.25">
      <c r="A10" s="129">
        <v>45407</v>
      </c>
      <c r="B10" s="34">
        <v>3.6</v>
      </c>
      <c r="C10" s="34">
        <v>3.5</v>
      </c>
      <c r="D10" s="128">
        <f t="shared" si="0"/>
        <v>3.55</v>
      </c>
      <c r="E10" s="35">
        <f t="shared" si="1"/>
        <v>0.10000000000000009</v>
      </c>
      <c r="F10" s="35">
        <f t="shared" si="2"/>
        <v>2.8169014084507067</v>
      </c>
      <c r="G10" s="39">
        <f t="shared" si="3"/>
        <v>41.299664753456454</v>
      </c>
      <c r="H10" s="40">
        <f t="shared" si="4"/>
        <v>152.88593998851934</v>
      </c>
      <c r="I10" s="41">
        <f t="shared" si="5"/>
        <v>-70.286610481606417</v>
      </c>
      <c r="J10" s="42">
        <f t="shared" si="6"/>
        <v>208.67907760605075</v>
      </c>
      <c r="K10" s="127">
        <f t="shared" si="7"/>
        <v>-126.07974809913784</v>
      </c>
      <c r="L10" s="82"/>
    </row>
    <row r="11" spans="1:12" ht="15" x14ac:dyDescent="0.25">
      <c r="A11" s="129">
        <v>45408</v>
      </c>
      <c r="B11" s="34">
        <v>2.65</v>
      </c>
      <c r="C11" s="34">
        <v>2.6</v>
      </c>
      <c r="D11" s="128">
        <f t="shared" si="0"/>
        <v>2.625</v>
      </c>
      <c r="E11" s="35">
        <f t="shared" si="1"/>
        <v>4.9999999999999822E-2</v>
      </c>
      <c r="F11" s="35">
        <f t="shared" si="2"/>
        <v>1.904761904761898</v>
      </c>
      <c r="G11" s="39">
        <f t="shared" si="3"/>
        <v>41.299664753456454</v>
      </c>
      <c r="H11" s="40">
        <f t="shared" si="4"/>
        <v>152.88593998851934</v>
      </c>
      <c r="I11" s="41">
        <f t="shared" si="5"/>
        <v>-70.286610481606417</v>
      </c>
      <c r="J11" s="42">
        <f t="shared" si="6"/>
        <v>208.67907760605075</v>
      </c>
      <c r="K11" s="127">
        <f t="shared" si="7"/>
        <v>-126.07974809913784</v>
      </c>
      <c r="L11" s="82"/>
    </row>
    <row r="12" spans="1:12" ht="15" x14ac:dyDescent="0.25">
      <c r="A12" s="129">
        <v>45409</v>
      </c>
      <c r="B12" s="34">
        <v>2.6</v>
      </c>
      <c r="C12" s="34">
        <v>2.5499999999999998</v>
      </c>
      <c r="D12" s="128">
        <f t="shared" si="0"/>
        <v>2.5750000000000002</v>
      </c>
      <c r="E12" s="35">
        <f t="shared" si="1"/>
        <v>5.0000000000000266E-2</v>
      </c>
      <c r="F12" s="35">
        <f t="shared" si="2"/>
        <v>1.9417475728155442</v>
      </c>
      <c r="G12" s="39">
        <f t="shared" si="3"/>
        <v>41.299664753456454</v>
      </c>
      <c r="H12" s="40">
        <f t="shared" si="4"/>
        <v>152.88593998851934</v>
      </c>
      <c r="I12" s="41">
        <f t="shared" si="5"/>
        <v>-70.286610481606417</v>
      </c>
      <c r="J12" s="42">
        <f t="shared" si="6"/>
        <v>208.67907760605075</v>
      </c>
      <c r="K12" s="127">
        <f t="shared" si="7"/>
        <v>-126.07974809913784</v>
      </c>
      <c r="L12" s="82"/>
    </row>
    <row r="13" spans="1:12" ht="15" x14ac:dyDescent="0.25">
      <c r="A13" s="129">
        <v>45410</v>
      </c>
      <c r="B13" s="34">
        <v>2.4</v>
      </c>
      <c r="C13" s="34">
        <v>2.35</v>
      </c>
      <c r="D13" s="128">
        <f t="shared" si="0"/>
        <v>2.375</v>
      </c>
      <c r="E13" s="35">
        <f t="shared" si="1"/>
        <v>4.9999999999999822E-2</v>
      </c>
      <c r="F13" s="35">
        <f t="shared" si="2"/>
        <v>2.1052631578947292</v>
      </c>
      <c r="G13" s="39">
        <f t="shared" si="3"/>
        <v>41.299664753456454</v>
      </c>
      <c r="H13" s="40">
        <f t="shared" si="4"/>
        <v>152.88593998851934</v>
      </c>
      <c r="I13" s="41">
        <f t="shared" si="5"/>
        <v>-70.286610481606417</v>
      </c>
      <c r="J13" s="42">
        <f t="shared" si="6"/>
        <v>208.67907760605075</v>
      </c>
      <c r="K13" s="127">
        <f t="shared" si="7"/>
        <v>-126.07974809913784</v>
      </c>
      <c r="L13" s="82"/>
    </row>
    <row r="14" spans="1:12" ht="15" x14ac:dyDescent="0.25">
      <c r="A14" s="129">
        <v>45411</v>
      </c>
      <c r="B14" s="34">
        <v>0.1</v>
      </c>
      <c r="C14" s="34">
        <v>0.05</v>
      </c>
      <c r="D14" s="128">
        <f t="shared" si="0"/>
        <v>7.5000000000000011E-2</v>
      </c>
      <c r="E14" s="35">
        <f t="shared" si="1"/>
        <v>0.05</v>
      </c>
      <c r="F14" s="35">
        <f t="shared" si="2"/>
        <v>66.666666666666657</v>
      </c>
      <c r="G14" s="39">
        <f t="shared" si="3"/>
        <v>41.299664753456454</v>
      </c>
      <c r="H14" s="40">
        <f t="shared" si="4"/>
        <v>152.88593998851934</v>
      </c>
      <c r="I14" s="41">
        <f t="shared" si="5"/>
        <v>-70.286610481606417</v>
      </c>
      <c r="J14" s="42">
        <f t="shared" si="6"/>
        <v>208.67907760605075</v>
      </c>
      <c r="K14" s="127">
        <f t="shared" si="7"/>
        <v>-126.07974809913784</v>
      </c>
      <c r="L14" s="82"/>
    </row>
    <row r="15" spans="1:12" ht="15" x14ac:dyDescent="0.25">
      <c r="A15" s="129">
        <v>45412</v>
      </c>
      <c r="B15" s="34">
        <v>2.4</v>
      </c>
      <c r="C15" s="34">
        <v>2.4</v>
      </c>
      <c r="D15" s="128">
        <f t="shared" si="0"/>
        <v>2.4</v>
      </c>
      <c r="E15" s="35">
        <f t="shared" si="1"/>
        <v>0</v>
      </c>
      <c r="F15" s="35">
        <f t="shared" si="2"/>
        <v>0</v>
      </c>
      <c r="G15" s="39">
        <f t="shared" si="3"/>
        <v>41.299664753456454</v>
      </c>
      <c r="H15" s="40">
        <f t="shared" si="4"/>
        <v>152.88593998851934</v>
      </c>
      <c r="I15" s="41">
        <f t="shared" si="5"/>
        <v>-70.286610481606417</v>
      </c>
      <c r="J15" s="42">
        <f t="shared" si="6"/>
        <v>208.67907760605075</v>
      </c>
      <c r="K15" s="127">
        <f t="shared" si="7"/>
        <v>-126.07974809913784</v>
      </c>
      <c r="L15" s="82"/>
    </row>
    <row r="16" spans="1:12" ht="15" x14ac:dyDescent="0.25">
      <c r="A16" s="129">
        <v>45413</v>
      </c>
      <c r="B16" s="34">
        <v>0.2</v>
      </c>
      <c r="C16" s="34">
        <v>0.1</v>
      </c>
      <c r="D16" s="128">
        <f t="shared" si="0"/>
        <v>0.15000000000000002</v>
      </c>
      <c r="E16" s="35">
        <f t="shared" si="1"/>
        <v>0.1</v>
      </c>
      <c r="F16" s="35">
        <f t="shared" si="2"/>
        <v>66.666666666666657</v>
      </c>
      <c r="G16" s="39">
        <f t="shared" si="3"/>
        <v>41.299664753456454</v>
      </c>
      <c r="H16" s="40">
        <f t="shared" si="4"/>
        <v>152.88593998851934</v>
      </c>
      <c r="I16" s="41">
        <f t="shared" si="5"/>
        <v>-70.286610481606417</v>
      </c>
      <c r="J16" s="42">
        <f t="shared" si="6"/>
        <v>208.67907760605075</v>
      </c>
      <c r="K16" s="127">
        <f t="shared" si="7"/>
        <v>-126.07974809913784</v>
      </c>
      <c r="L16" s="82"/>
    </row>
    <row r="17" spans="1:20" ht="15" x14ac:dyDescent="0.25">
      <c r="A17" s="129">
        <v>45414</v>
      </c>
      <c r="B17" s="34">
        <v>0.2</v>
      </c>
      <c r="C17" s="34">
        <v>0</v>
      </c>
      <c r="D17" s="128">
        <f t="shared" si="0"/>
        <v>0.1</v>
      </c>
      <c r="E17" s="35">
        <f t="shared" si="1"/>
        <v>0.2</v>
      </c>
      <c r="F17" s="35">
        <f t="shared" si="2"/>
        <v>200</v>
      </c>
      <c r="G17" s="39">
        <f t="shared" si="3"/>
        <v>41.299664753456454</v>
      </c>
      <c r="H17" s="40">
        <f t="shared" si="4"/>
        <v>152.88593998851934</v>
      </c>
      <c r="I17" s="41">
        <f t="shared" si="5"/>
        <v>-70.286610481606417</v>
      </c>
      <c r="J17" s="42">
        <f t="shared" si="6"/>
        <v>208.67907760605075</v>
      </c>
      <c r="K17" s="127">
        <f t="shared" si="7"/>
        <v>-126.07974809913784</v>
      </c>
      <c r="L17" s="130" t="s">
        <v>76</v>
      </c>
    </row>
    <row r="18" spans="1:20" ht="15" x14ac:dyDescent="0.25">
      <c r="A18" s="129">
        <v>45415</v>
      </c>
      <c r="B18" s="34">
        <v>0.2</v>
      </c>
      <c r="C18" s="34">
        <v>0</v>
      </c>
      <c r="D18" s="128">
        <f t="shared" si="0"/>
        <v>0.1</v>
      </c>
      <c r="E18" s="35">
        <f t="shared" si="1"/>
        <v>0.2</v>
      </c>
      <c r="F18" s="35">
        <f t="shared" si="2"/>
        <v>200</v>
      </c>
      <c r="G18" s="39">
        <f t="shared" si="3"/>
        <v>41.299664753456454</v>
      </c>
      <c r="H18" s="40">
        <f t="shared" si="4"/>
        <v>152.88593998851934</v>
      </c>
      <c r="I18" s="41">
        <f t="shared" si="5"/>
        <v>-70.286610481606417</v>
      </c>
      <c r="J18" s="42">
        <f t="shared" si="6"/>
        <v>208.67907760605075</v>
      </c>
      <c r="K18" s="127">
        <f t="shared" si="7"/>
        <v>-126.07974809913784</v>
      </c>
      <c r="L18" s="130" t="s">
        <v>76</v>
      </c>
    </row>
    <row r="19" spans="1:20" ht="15" x14ac:dyDescent="0.25">
      <c r="A19" s="129">
        <v>45416</v>
      </c>
      <c r="B19" s="34">
        <v>0.4</v>
      </c>
      <c r="C19" s="34">
        <v>0.3</v>
      </c>
      <c r="D19" s="128">
        <f t="shared" si="0"/>
        <v>0.35</v>
      </c>
      <c r="E19" s="35">
        <f t="shared" si="1"/>
        <v>0.10000000000000003</v>
      </c>
      <c r="F19" s="35">
        <f t="shared" si="2"/>
        <v>28.571428571428584</v>
      </c>
      <c r="G19" s="39">
        <f t="shared" si="3"/>
        <v>41.299664753456454</v>
      </c>
      <c r="H19" s="40">
        <f t="shared" si="4"/>
        <v>152.88593998851934</v>
      </c>
      <c r="I19" s="41">
        <f t="shared" si="5"/>
        <v>-70.286610481606417</v>
      </c>
      <c r="J19" s="42">
        <f t="shared" si="6"/>
        <v>208.67907760605075</v>
      </c>
      <c r="K19" s="127">
        <f t="shared" si="7"/>
        <v>-126.07974809913784</v>
      </c>
      <c r="L19" s="82"/>
    </row>
    <row r="20" spans="1:20" ht="15" x14ac:dyDescent="0.25">
      <c r="A20" s="129">
        <v>45417</v>
      </c>
      <c r="B20" s="34">
        <v>0.4</v>
      </c>
      <c r="C20" s="34">
        <v>0.2</v>
      </c>
      <c r="D20" s="128">
        <f t="shared" si="0"/>
        <v>0.30000000000000004</v>
      </c>
      <c r="E20" s="35">
        <f t="shared" si="1"/>
        <v>0.2</v>
      </c>
      <c r="F20" s="35">
        <f t="shared" si="2"/>
        <v>66.666666666666657</v>
      </c>
      <c r="G20" s="39">
        <f t="shared" si="3"/>
        <v>41.299664753456454</v>
      </c>
      <c r="H20" s="40">
        <f t="shared" si="4"/>
        <v>152.88593998851934</v>
      </c>
      <c r="I20" s="41">
        <f t="shared" si="5"/>
        <v>-70.286610481606417</v>
      </c>
      <c r="J20" s="42">
        <f t="shared" si="6"/>
        <v>208.67907760605075</v>
      </c>
      <c r="K20" s="127">
        <f t="shared" si="7"/>
        <v>-126.07974809913784</v>
      </c>
      <c r="L20" s="82"/>
    </row>
    <row r="21" spans="1:20" ht="15" x14ac:dyDescent="0.25">
      <c r="A21" s="129">
        <v>45418</v>
      </c>
      <c r="B21" s="34">
        <v>2.4</v>
      </c>
      <c r="C21" s="34">
        <v>2.35</v>
      </c>
      <c r="D21" s="128">
        <f t="shared" si="0"/>
        <v>2.375</v>
      </c>
      <c r="E21" s="35">
        <f t="shared" si="1"/>
        <v>4.9999999999999822E-2</v>
      </c>
      <c r="F21" s="35">
        <f t="shared" si="2"/>
        <v>2.1052631578947292</v>
      </c>
      <c r="G21" s="39">
        <f t="shared" si="3"/>
        <v>41.299664753456454</v>
      </c>
      <c r="H21" s="40">
        <f t="shared" si="4"/>
        <v>152.88593998851934</v>
      </c>
      <c r="I21" s="41">
        <f t="shared" si="5"/>
        <v>-70.286610481606417</v>
      </c>
      <c r="J21" s="42">
        <f t="shared" si="6"/>
        <v>208.67907760605075</v>
      </c>
      <c r="K21" s="127">
        <f t="shared" si="7"/>
        <v>-126.07974809913784</v>
      </c>
      <c r="L21" s="82"/>
    </row>
    <row r="22" spans="1:20" ht="15" x14ac:dyDescent="0.25">
      <c r="A22" s="129">
        <v>45419</v>
      </c>
      <c r="B22" s="34">
        <v>0.1</v>
      </c>
      <c r="C22" s="34">
        <v>0.05</v>
      </c>
      <c r="D22" s="128">
        <f t="shared" si="0"/>
        <v>7.5000000000000011E-2</v>
      </c>
      <c r="E22" s="35">
        <f t="shared" si="1"/>
        <v>0.05</v>
      </c>
      <c r="F22" s="35">
        <f t="shared" si="2"/>
        <v>66.666666666666657</v>
      </c>
      <c r="G22" s="39">
        <f t="shared" si="3"/>
        <v>41.299664753456454</v>
      </c>
      <c r="H22" s="40">
        <f t="shared" si="4"/>
        <v>152.88593998851934</v>
      </c>
      <c r="I22" s="41">
        <f t="shared" si="5"/>
        <v>-70.286610481606417</v>
      </c>
      <c r="J22" s="42">
        <f t="shared" si="6"/>
        <v>208.67907760605075</v>
      </c>
      <c r="K22" s="127">
        <f t="shared" si="7"/>
        <v>-126.07974809913784</v>
      </c>
      <c r="L22" s="82"/>
    </row>
    <row r="23" spans="1:20" ht="15" x14ac:dyDescent="0.25">
      <c r="A23" s="129">
        <v>45420</v>
      </c>
      <c r="B23" s="34">
        <v>2.4</v>
      </c>
      <c r="C23" s="34">
        <v>2.4</v>
      </c>
      <c r="D23" s="128">
        <f t="shared" si="0"/>
        <v>2.4</v>
      </c>
      <c r="E23" s="35">
        <f t="shared" si="1"/>
        <v>0</v>
      </c>
      <c r="F23" s="35">
        <f t="shared" si="2"/>
        <v>0</v>
      </c>
      <c r="G23" s="39">
        <f t="shared" si="3"/>
        <v>41.299664753456454</v>
      </c>
      <c r="H23" s="40">
        <f t="shared" si="4"/>
        <v>152.88593998851934</v>
      </c>
      <c r="I23" s="41">
        <f t="shared" si="5"/>
        <v>-70.286610481606417</v>
      </c>
      <c r="J23" s="42">
        <f t="shared" si="6"/>
        <v>208.67907760605075</v>
      </c>
      <c r="K23" s="127">
        <f t="shared" si="7"/>
        <v>-126.07974809913784</v>
      </c>
      <c r="L23" s="82"/>
    </row>
    <row r="24" spans="1:20" ht="15" x14ac:dyDescent="0.25">
      <c r="A24" s="129">
        <v>45421</v>
      </c>
      <c r="B24" s="34">
        <v>0.2</v>
      </c>
      <c r="C24" s="34">
        <v>0.1</v>
      </c>
      <c r="D24" s="128">
        <f t="shared" si="0"/>
        <v>0.15000000000000002</v>
      </c>
      <c r="E24" s="35">
        <f t="shared" si="1"/>
        <v>0.1</v>
      </c>
      <c r="F24" s="35">
        <f t="shared" si="2"/>
        <v>66.666666666666657</v>
      </c>
      <c r="G24" s="39">
        <f t="shared" si="3"/>
        <v>41.299664753456454</v>
      </c>
      <c r="H24" s="40">
        <f t="shared" si="4"/>
        <v>152.88593998851934</v>
      </c>
      <c r="I24" s="41">
        <f t="shared" si="5"/>
        <v>-70.286610481606417</v>
      </c>
      <c r="J24" s="42">
        <f t="shared" si="6"/>
        <v>208.67907760605075</v>
      </c>
      <c r="K24" s="127">
        <f t="shared" si="7"/>
        <v>-126.07974809913784</v>
      </c>
      <c r="L24" s="82"/>
    </row>
    <row r="25" spans="1:20" ht="15" x14ac:dyDescent="0.25">
      <c r="A25" s="129">
        <v>45422</v>
      </c>
      <c r="B25" s="34">
        <v>0.4</v>
      </c>
      <c r="C25" s="34">
        <v>0.3</v>
      </c>
      <c r="D25" s="128">
        <f t="shared" si="0"/>
        <v>0.35</v>
      </c>
      <c r="E25" s="35">
        <f t="shared" si="1"/>
        <v>0.10000000000000003</v>
      </c>
      <c r="F25" s="35">
        <f t="shared" si="2"/>
        <v>28.571428571428584</v>
      </c>
      <c r="G25" s="39">
        <f t="shared" si="3"/>
        <v>41.299664753456454</v>
      </c>
      <c r="H25" s="40">
        <f t="shared" si="4"/>
        <v>152.88593998851934</v>
      </c>
      <c r="I25" s="41">
        <f t="shared" si="5"/>
        <v>-70.286610481606417</v>
      </c>
      <c r="J25" s="42">
        <f t="shared" si="6"/>
        <v>208.67907760605075</v>
      </c>
      <c r="K25" s="127">
        <f t="shared" si="7"/>
        <v>-126.07974809913784</v>
      </c>
      <c r="L25" s="82"/>
    </row>
    <row r="26" spans="1:20" x14ac:dyDescent="0.25">
      <c r="B26" s="1"/>
      <c r="C26" s="124"/>
      <c r="D26" s="123"/>
      <c r="E26" s="1"/>
      <c r="F26" s="1"/>
      <c r="H26" s="126"/>
      <c r="I26" s="126"/>
      <c r="J26" s="126"/>
      <c r="K26" s="126"/>
    </row>
    <row r="27" spans="1:20" x14ac:dyDescent="0.25">
      <c r="B27" s="1"/>
      <c r="C27" s="124"/>
      <c r="D27" s="123"/>
      <c r="E27" s="1"/>
      <c r="F27" s="1"/>
      <c r="O27" s="99" t="s">
        <v>20</v>
      </c>
      <c r="P27" s="17" t="s">
        <v>7</v>
      </c>
      <c r="Q27" s="125">
        <f>AVERAGE(F3:F25)</f>
        <v>41.299664753456454</v>
      </c>
    </row>
    <row r="28" spans="1:20" x14ac:dyDescent="0.25">
      <c r="A28" s="80"/>
      <c r="B28" s="1"/>
      <c r="C28" s="124"/>
      <c r="D28" s="123"/>
      <c r="E28" s="89"/>
      <c r="F28" s="1"/>
      <c r="H28" s="122"/>
      <c r="I28" s="16"/>
      <c r="J28" s="2"/>
      <c r="O28" s="15" t="s">
        <v>24</v>
      </c>
      <c r="P28" s="16" t="s">
        <v>15</v>
      </c>
      <c r="Q28" s="2">
        <f>_xlfn.STDEV.P(F3:F25)</f>
        <v>55.793137617531436</v>
      </c>
    </row>
    <row r="29" spans="1:20" ht="40.5" customHeight="1" x14ac:dyDescent="0.25">
      <c r="A29" s="143" t="s">
        <v>75</v>
      </c>
      <c r="B29" s="145"/>
      <c r="C29" s="145"/>
      <c r="D29" s="145"/>
      <c r="E29" s="1"/>
      <c r="F29" s="1"/>
      <c r="H29" s="15"/>
      <c r="I29" s="16"/>
      <c r="J29" s="2"/>
      <c r="O29" s="98" t="s">
        <v>21</v>
      </c>
      <c r="P29" s="97" t="s">
        <v>16</v>
      </c>
      <c r="Q29" s="121">
        <f>Q27+2*Q28</f>
        <v>152.88593998851934</v>
      </c>
      <c r="R29" s="27" t="s">
        <v>26</v>
      </c>
      <c r="S29" s="27"/>
      <c r="T29" s="27"/>
    </row>
    <row r="30" spans="1:20" x14ac:dyDescent="0.25">
      <c r="H30" s="15"/>
      <c r="I30" s="16"/>
      <c r="J30" s="2"/>
      <c r="O30" s="96" t="s">
        <v>22</v>
      </c>
      <c r="P30" s="95" t="s">
        <v>17</v>
      </c>
      <c r="Q30" s="120">
        <f>Q27-2*Q28</f>
        <v>-70.286610481606417</v>
      </c>
      <c r="R30" s="28" t="s">
        <v>27</v>
      </c>
      <c r="S30" s="27"/>
      <c r="T30" s="27"/>
    </row>
    <row r="31" spans="1:20" ht="67.95" customHeight="1" x14ac:dyDescent="0.25">
      <c r="A31" s="142" t="s">
        <v>53</v>
      </c>
      <c r="B31" s="146"/>
      <c r="C31" s="146"/>
      <c r="D31" s="146"/>
      <c r="E31" s="119"/>
      <c r="F31" s="119"/>
      <c r="G31" s="119"/>
      <c r="H31" s="119"/>
      <c r="I31" s="16"/>
      <c r="J31" s="2"/>
      <c r="O31" s="92" t="s">
        <v>9</v>
      </c>
      <c r="P31" s="91" t="s">
        <v>18</v>
      </c>
      <c r="Q31" s="118">
        <f>Q27+3*Q28</f>
        <v>208.67907760605075</v>
      </c>
      <c r="R31" s="28" t="s">
        <v>28</v>
      </c>
      <c r="S31" s="27"/>
      <c r="T31" s="27"/>
    </row>
    <row r="32" spans="1:20" x14ac:dyDescent="0.25">
      <c r="H32" s="15"/>
      <c r="I32" s="16"/>
      <c r="J32" s="2"/>
      <c r="O32" s="79" t="s">
        <v>23</v>
      </c>
      <c r="P32" s="78" t="s">
        <v>19</v>
      </c>
      <c r="Q32" s="117">
        <f>Q27-3*Q28</f>
        <v>-126.07974809913784</v>
      </c>
      <c r="R32" s="28" t="s">
        <v>29</v>
      </c>
      <c r="S32" s="27"/>
      <c r="T32" s="27"/>
    </row>
    <row r="33" spans="1:15" ht="27" customHeight="1" x14ac:dyDescent="0.25">
      <c r="A33" s="143"/>
      <c r="B33" s="145"/>
      <c r="C33" s="145"/>
      <c r="D33" s="145"/>
      <c r="I33" s="16"/>
      <c r="J33" s="2"/>
    </row>
    <row r="34" spans="1:15" x14ac:dyDescent="0.25">
      <c r="A34" s="90"/>
      <c r="B34" s="89" t="s">
        <v>54</v>
      </c>
      <c r="C34" s="4"/>
      <c r="D34" s="4"/>
      <c r="O34" s="88" t="s">
        <v>74</v>
      </c>
    </row>
    <row r="35" spans="1:15" x14ac:dyDescent="0.25">
      <c r="A35"/>
      <c r="B35" s="4"/>
      <c r="C35" s="4"/>
      <c r="D35" s="4"/>
      <c r="O35" s="80" t="s">
        <v>73</v>
      </c>
    </row>
    <row r="36" spans="1:15" x14ac:dyDescent="0.25">
      <c r="A36" s="89"/>
      <c r="B36" s="4"/>
      <c r="C36" s="4"/>
      <c r="D36" s="4"/>
    </row>
    <row r="37" spans="1:15" x14ac:dyDescent="0.25">
      <c r="A37"/>
      <c r="B37" s="4"/>
      <c r="C37" s="4"/>
      <c r="D37" s="4"/>
    </row>
    <row r="38" spans="1:15" x14ac:dyDescent="0.25">
      <c r="A38" s="88" t="s">
        <v>71</v>
      </c>
      <c r="B38" s="4"/>
      <c r="C38" s="4"/>
      <c r="D38" s="4"/>
    </row>
    <row r="39" spans="1:15" x14ac:dyDescent="0.25">
      <c r="A39"/>
      <c r="B39" s="4"/>
      <c r="C39" s="4"/>
      <c r="D39" s="4"/>
    </row>
    <row r="40" spans="1:15" x14ac:dyDescent="0.25">
      <c r="A40" s="88" t="s">
        <v>70</v>
      </c>
      <c r="B40" s="4"/>
      <c r="C40" s="4"/>
      <c r="D40" s="4"/>
    </row>
    <row r="41" spans="1:15" ht="74.55" customHeight="1" x14ac:dyDescent="0.25">
      <c r="A41" s="144" t="s">
        <v>69</v>
      </c>
      <c r="B41" s="145"/>
      <c r="C41" s="145"/>
      <c r="D41" s="4"/>
    </row>
    <row r="43" spans="1:15" x14ac:dyDescent="0.25">
      <c r="A43" s="116" t="s">
        <v>68</v>
      </c>
    </row>
    <row r="44" spans="1:15" x14ac:dyDescent="0.25">
      <c r="A44" s="9" t="s">
        <v>67</v>
      </c>
    </row>
    <row r="45" spans="1:15" x14ac:dyDescent="0.25">
      <c r="A45" s="9" t="s">
        <v>66</v>
      </c>
    </row>
    <row r="46" spans="1:15" x14ac:dyDescent="0.25">
      <c r="A46" s="9" t="s">
        <v>65</v>
      </c>
    </row>
    <row r="47" spans="1:15" x14ac:dyDescent="0.25">
      <c r="A47" s="9" t="s">
        <v>64</v>
      </c>
    </row>
    <row r="48" spans="1:15" x14ac:dyDescent="0.25">
      <c r="A48" s="9" t="s">
        <v>63</v>
      </c>
    </row>
  </sheetData>
  <mergeCells count="4">
    <mergeCell ref="A29:D29"/>
    <mergeCell ref="A31:D31"/>
    <mergeCell ref="A33:D33"/>
    <mergeCell ref="A41:C41"/>
  </mergeCells>
  <hyperlinks>
    <hyperlink ref="O35" r:id="rId1"/>
    <hyperlink ref="O34" r:id="rId2"/>
    <hyperlink ref="A38" r:id="rId3"/>
    <hyperlink ref="A40" r:id="rId4"/>
  </hyperlinks>
  <pageMargins left="0.75" right="0.75" top="1" bottom="1" header="0.5" footer="0.5"/>
  <pageSetup orientation="portrait" r:id="rId5"/>
  <headerFooter alignWithMargins="0"/>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topLeftCell="A9" zoomScale="90" zoomScaleNormal="90" workbookViewId="0">
      <selection activeCell="F29" sqref="F29"/>
    </sheetView>
  </sheetViews>
  <sheetFormatPr defaultRowHeight="13.2" x14ac:dyDescent="0.25"/>
  <cols>
    <col min="1" max="2" width="14.77734375" customWidth="1"/>
    <col min="3" max="3" width="10.77734375" style="4" customWidth="1"/>
    <col min="4" max="4" width="15.21875" style="4" customWidth="1"/>
    <col min="5" max="5" width="16.5546875" style="4" customWidth="1"/>
    <col min="6" max="8" width="11.77734375" customWidth="1"/>
    <col min="9" max="9" width="10.5546875" customWidth="1"/>
    <col min="10" max="10" width="99.6640625" customWidth="1"/>
    <col min="12" max="12" width="7.33203125" style="4" customWidth="1"/>
    <col min="13" max="13" width="5.5546875" style="4" customWidth="1"/>
    <col min="14" max="14" width="6.5546875" customWidth="1"/>
    <col min="15" max="15" width="18.44140625" customWidth="1"/>
    <col min="17" max="17" width="9.5546875" bestFit="1" customWidth="1"/>
  </cols>
  <sheetData>
    <row r="1" spans="1:13" ht="30" x14ac:dyDescent="0.5">
      <c r="B1" s="111" t="s">
        <v>87</v>
      </c>
    </row>
    <row r="2" spans="1:13" ht="31.2" x14ac:dyDescent="0.3">
      <c r="A2" s="30" t="s">
        <v>3</v>
      </c>
      <c r="B2" s="87" t="s">
        <v>96</v>
      </c>
      <c r="C2" s="43" t="s">
        <v>5</v>
      </c>
      <c r="D2" s="110" t="s">
        <v>59</v>
      </c>
      <c r="E2" s="109" t="s">
        <v>58</v>
      </c>
      <c r="F2" s="44" t="s">
        <v>16</v>
      </c>
      <c r="G2" s="108" t="s">
        <v>17</v>
      </c>
      <c r="H2" s="107" t="s">
        <v>18</v>
      </c>
      <c r="I2" s="106" t="s">
        <v>19</v>
      </c>
      <c r="J2" s="105" t="s">
        <v>57</v>
      </c>
      <c r="L2"/>
      <c r="M2"/>
    </row>
    <row r="3" spans="1:13" ht="15" x14ac:dyDescent="0.25">
      <c r="A3" s="33">
        <v>45400</v>
      </c>
      <c r="B3" s="34">
        <v>1.2</v>
      </c>
      <c r="C3" s="34">
        <v>1.23</v>
      </c>
      <c r="D3" s="36">
        <f>100*B3/C3</f>
        <v>97.560975609756099</v>
      </c>
      <c r="E3" s="103" t="e">
        <f t="shared" ref="E3:E25" si="0">$Q$28</f>
        <v>#DIV/0!</v>
      </c>
      <c r="F3" s="102" t="e">
        <f t="shared" ref="F3:F25" si="1">$Q$30</f>
        <v>#DIV/0!</v>
      </c>
      <c r="G3" s="101" t="e">
        <f t="shared" ref="G3:G25" si="2">$Q$31</f>
        <v>#DIV/0!</v>
      </c>
      <c r="H3" s="45" t="e">
        <f t="shared" ref="H3:H25" si="3">$Q$32</f>
        <v>#DIV/0!</v>
      </c>
      <c r="I3" s="100" t="e">
        <f t="shared" ref="I3:I25" si="4">$Q$33</f>
        <v>#DIV/0!</v>
      </c>
      <c r="J3" s="82"/>
      <c r="L3"/>
      <c r="M3" s="104"/>
    </row>
    <row r="4" spans="1:13" ht="15" x14ac:dyDescent="0.25">
      <c r="A4" s="33">
        <v>45401</v>
      </c>
      <c r="B4" s="34">
        <v>1.48</v>
      </c>
      <c r="C4" s="34">
        <v>1.5</v>
      </c>
      <c r="D4" s="36">
        <f>100*B4/C4</f>
        <v>98.666666666666671</v>
      </c>
      <c r="E4" s="103" t="e">
        <f t="shared" si="0"/>
        <v>#DIV/0!</v>
      </c>
      <c r="F4" s="102" t="e">
        <f t="shared" si="1"/>
        <v>#DIV/0!</v>
      </c>
      <c r="G4" s="101" t="e">
        <f t="shared" si="2"/>
        <v>#DIV/0!</v>
      </c>
      <c r="H4" s="45" t="e">
        <f t="shared" si="3"/>
        <v>#DIV/0!</v>
      </c>
      <c r="I4" s="100" t="e">
        <f t="shared" si="4"/>
        <v>#DIV/0!</v>
      </c>
      <c r="J4" s="82"/>
      <c r="L4"/>
      <c r="M4"/>
    </row>
    <row r="5" spans="1:13" ht="15" x14ac:dyDescent="0.25">
      <c r="A5" s="33">
        <v>45402</v>
      </c>
      <c r="B5" s="34"/>
      <c r="C5" s="34"/>
      <c r="D5" s="36" t="e">
        <f>100*B5/C5</f>
        <v>#DIV/0!</v>
      </c>
      <c r="E5" s="103" t="e">
        <f t="shared" si="0"/>
        <v>#DIV/0!</v>
      </c>
      <c r="F5" s="102" t="e">
        <f t="shared" si="1"/>
        <v>#DIV/0!</v>
      </c>
      <c r="G5" s="101" t="e">
        <f t="shared" si="2"/>
        <v>#DIV/0!</v>
      </c>
      <c r="H5" s="45" t="e">
        <f t="shared" si="3"/>
        <v>#DIV/0!</v>
      </c>
      <c r="I5" s="100" t="e">
        <f t="shared" si="4"/>
        <v>#DIV/0!</v>
      </c>
      <c r="J5" s="82"/>
      <c r="L5"/>
      <c r="M5"/>
    </row>
    <row r="6" spans="1:13" ht="15" x14ac:dyDescent="0.25">
      <c r="A6" s="33">
        <v>45403</v>
      </c>
      <c r="B6" s="34"/>
      <c r="C6" s="34"/>
      <c r="D6" s="36" t="e">
        <f>100*B6/C6</f>
        <v>#DIV/0!</v>
      </c>
      <c r="E6" s="103" t="e">
        <f t="shared" si="0"/>
        <v>#DIV/0!</v>
      </c>
      <c r="F6" s="102" t="e">
        <f t="shared" si="1"/>
        <v>#DIV/0!</v>
      </c>
      <c r="G6" s="101" t="e">
        <f t="shared" si="2"/>
        <v>#DIV/0!</v>
      </c>
      <c r="H6" s="45" t="e">
        <f t="shared" si="3"/>
        <v>#DIV/0!</v>
      </c>
      <c r="I6" s="100" t="e">
        <f t="shared" si="4"/>
        <v>#DIV/0!</v>
      </c>
      <c r="J6" s="82"/>
      <c r="L6"/>
      <c r="M6"/>
    </row>
    <row r="7" spans="1:13" ht="15" x14ac:dyDescent="0.25">
      <c r="A7" s="33">
        <v>45404</v>
      </c>
      <c r="B7" s="34"/>
      <c r="C7" s="34"/>
      <c r="D7" s="36" t="e">
        <f>100*B7/C7</f>
        <v>#DIV/0!</v>
      </c>
      <c r="E7" s="103" t="e">
        <f t="shared" si="0"/>
        <v>#DIV/0!</v>
      </c>
      <c r="F7" s="102" t="e">
        <f t="shared" si="1"/>
        <v>#DIV/0!</v>
      </c>
      <c r="G7" s="101" t="e">
        <f t="shared" si="2"/>
        <v>#DIV/0!</v>
      </c>
      <c r="H7" s="45" t="e">
        <f t="shared" si="3"/>
        <v>#DIV/0!</v>
      </c>
      <c r="I7" s="100" t="e">
        <f t="shared" si="4"/>
        <v>#DIV/0!</v>
      </c>
      <c r="J7" s="82"/>
      <c r="L7"/>
      <c r="M7"/>
    </row>
    <row r="8" spans="1:13" ht="15" x14ac:dyDescent="0.25">
      <c r="A8" s="33">
        <v>45405</v>
      </c>
      <c r="B8" s="34"/>
      <c r="C8" s="34"/>
      <c r="D8" s="36" t="e">
        <f>100*B8/C8</f>
        <v>#DIV/0!</v>
      </c>
      <c r="E8" s="103" t="e">
        <f t="shared" si="0"/>
        <v>#DIV/0!</v>
      </c>
      <c r="F8" s="102" t="e">
        <f t="shared" si="1"/>
        <v>#DIV/0!</v>
      </c>
      <c r="G8" s="101" t="e">
        <f t="shared" si="2"/>
        <v>#DIV/0!</v>
      </c>
      <c r="H8" s="45" t="e">
        <f t="shared" si="3"/>
        <v>#DIV/0!</v>
      </c>
      <c r="I8" s="100" t="e">
        <f t="shared" si="4"/>
        <v>#DIV/0!</v>
      </c>
      <c r="J8" s="82"/>
      <c r="L8"/>
      <c r="M8"/>
    </row>
    <row r="9" spans="1:13" ht="15" x14ac:dyDescent="0.25">
      <c r="A9" s="33">
        <v>45406</v>
      </c>
      <c r="B9" s="34"/>
      <c r="C9" s="34"/>
      <c r="D9" s="36" t="e">
        <f>100*B9/C9</f>
        <v>#DIV/0!</v>
      </c>
      <c r="E9" s="103" t="e">
        <f t="shared" si="0"/>
        <v>#DIV/0!</v>
      </c>
      <c r="F9" s="102" t="e">
        <f t="shared" si="1"/>
        <v>#DIV/0!</v>
      </c>
      <c r="G9" s="101" t="e">
        <f t="shared" si="2"/>
        <v>#DIV/0!</v>
      </c>
      <c r="H9" s="45" t="e">
        <f t="shared" si="3"/>
        <v>#DIV/0!</v>
      </c>
      <c r="I9" s="100" t="e">
        <f t="shared" si="4"/>
        <v>#DIV/0!</v>
      </c>
      <c r="J9" s="82"/>
      <c r="L9"/>
      <c r="M9"/>
    </row>
    <row r="10" spans="1:13" ht="15" x14ac:dyDescent="0.25">
      <c r="A10" s="33">
        <v>45407</v>
      </c>
      <c r="B10" s="34"/>
      <c r="C10" s="34"/>
      <c r="D10" s="36" t="e">
        <f>100*B10/C10</f>
        <v>#DIV/0!</v>
      </c>
      <c r="E10" s="103" t="e">
        <f t="shared" si="0"/>
        <v>#DIV/0!</v>
      </c>
      <c r="F10" s="102" t="e">
        <f t="shared" si="1"/>
        <v>#DIV/0!</v>
      </c>
      <c r="G10" s="101" t="e">
        <f t="shared" si="2"/>
        <v>#DIV/0!</v>
      </c>
      <c r="H10" s="45" t="e">
        <f t="shared" si="3"/>
        <v>#DIV/0!</v>
      </c>
      <c r="I10" s="100" t="e">
        <f t="shared" si="4"/>
        <v>#DIV/0!</v>
      </c>
      <c r="J10" s="82"/>
      <c r="L10"/>
      <c r="M10"/>
    </row>
    <row r="11" spans="1:13" ht="15" x14ac:dyDescent="0.25">
      <c r="A11" s="33">
        <v>45408</v>
      </c>
      <c r="B11" s="34"/>
      <c r="C11" s="34"/>
      <c r="D11" s="36" t="e">
        <f>100*B11/C11</f>
        <v>#DIV/0!</v>
      </c>
      <c r="E11" s="103" t="e">
        <f t="shared" si="0"/>
        <v>#DIV/0!</v>
      </c>
      <c r="F11" s="102" t="e">
        <f t="shared" si="1"/>
        <v>#DIV/0!</v>
      </c>
      <c r="G11" s="101" t="e">
        <f t="shared" si="2"/>
        <v>#DIV/0!</v>
      </c>
      <c r="H11" s="45" t="e">
        <f t="shared" si="3"/>
        <v>#DIV/0!</v>
      </c>
      <c r="I11" s="100" t="e">
        <f t="shared" si="4"/>
        <v>#DIV/0!</v>
      </c>
      <c r="J11" s="82"/>
      <c r="L11"/>
      <c r="M11"/>
    </row>
    <row r="12" spans="1:13" ht="15" x14ac:dyDescent="0.25">
      <c r="A12" s="33">
        <v>45409</v>
      </c>
      <c r="B12" s="34"/>
      <c r="C12" s="34"/>
      <c r="D12" s="36" t="e">
        <f>100*B12/C12</f>
        <v>#DIV/0!</v>
      </c>
      <c r="E12" s="103" t="e">
        <f t="shared" si="0"/>
        <v>#DIV/0!</v>
      </c>
      <c r="F12" s="102" t="e">
        <f t="shared" si="1"/>
        <v>#DIV/0!</v>
      </c>
      <c r="G12" s="101" t="e">
        <f t="shared" si="2"/>
        <v>#DIV/0!</v>
      </c>
      <c r="H12" s="45" t="e">
        <f t="shared" si="3"/>
        <v>#DIV/0!</v>
      </c>
      <c r="I12" s="100" t="e">
        <f t="shared" si="4"/>
        <v>#DIV/0!</v>
      </c>
      <c r="J12" s="82"/>
      <c r="L12"/>
      <c r="M12"/>
    </row>
    <row r="13" spans="1:13" ht="15" x14ac:dyDescent="0.25">
      <c r="A13" s="33">
        <v>45410</v>
      </c>
      <c r="B13" s="34"/>
      <c r="C13" s="34"/>
      <c r="D13" s="36" t="e">
        <f>100*B13/C13</f>
        <v>#DIV/0!</v>
      </c>
      <c r="E13" s="103" t="e">
        <f t="shared" si="0"/>
        <v>#DIV/0!</v>
      </c>
      <c r="F13" s="102" t="e">
        <f t="shared" si="1"/>
        <v>#DIV/0!</v>
      </c>
      <c r="G13" s="101" t="e">
        <f t="shared" si="2"/>
        <v>#DIV/0!</v>
      </c>
      <c r="H13" s="45" t="e">
        <f t="shared" si="3"/>
        <v>#DIV/0!</v>
      </c>
      <c r="I13" s="100" t="e">
        <f t="shared" si="4"/>
        <v>#DIV/0!</v>
      </c>
      <c r="J13" s="82"/>
      <c r="L13"/>
      <c r="M13"/>
    </row>
    <row r="14" spans="1:13" ht="15" x14ac:dyDescent="0.25">
      <c r="A14" s="33">
        <v>45411</v>
      </c>
      <c r="B14" s="34"/>
      <c r="C14" s="34"/>
      <c r="D14" s="36" t="e">
        <f>100*B14/C14</f>
        <v>#DIV/0!</v>
      </c>
      <c r="E14" s="103" t="e">
        <f t="shared" si="0"/>
        <v>#DIV/0!</v>
      </c>
      <c r="F14" s="102" t="e">
        <f t="shared" si="1"/>
        <v>#DIV/0!</v>
      </c>
      <c r="G14" s="101" t="e">
        <f t="shared" si="2"/>
        <v>#DIV/0!</v>
      </c>
      <c r="H14" s="45" t="e">
        <f t="shared" si="3"/>
        <v>#DIV/0!</v>
      </c>
      <c r="I14" s="100" t="e">
        <f t="shared" si="4"/>
        <v>#DIV/0!</v>
      </c>
      <c r="J14" s="82"/>
      <c r="L14"/>
      <c r="M14"/>
    </row>
    <row r="15" spans="1:13" ht="15" x14ac:dyDescent="0.25">
      <c r="A15" s="33">
        <v>45412</v>
      </c>
      <c r="B15" s="34"/>
      <c r="C15" s="34"/>
      <c r="D15" s="36" t="e">
        <f>100*B15/C15</f>
        <v>#DIV/0!</v>
      </c>
      <c r="E15" s="103" t="e">
        <f t="shared" si="0"/>
        <v>#DIV/0!</v>
      </c>
      <c r="F15" s="102" t="e">
        <f t="shared" si="1"/>
        <v>#DIV/0!</v>
      </c>
      <c r="G15" s="101" t="e">
        <f t="shared" si="2"/>
        <v>#DIV/0!</v>
      </c>
      <c r="H15" s="45" t="e">
        <f t="shared" si="3"/>
        <v>#DIV/0!</v>
      </c>
      <c r="I15" s="100" t="e">
        <f t="shared" si="4"/>
        <v>#DIV/0!</v>
      </c>
      <c r="J15" s="82"/>
      <c r="L15"/>
      <c r="M15"/>
    </row>
    <row r="16" spans="1:13" ht="15" x14ac:dyDescent="0.25">
      <c r="A16" s="33">
        <v>45413</v>
      </c>
      <c r="B16" s="34"/>
      <c r="C16" s="34"/>
      <c r="D16" s="36" t="e">
        <f>100*B16/C16</f>
        <v>#DIV/0!</v>
      </c>
      <c r="E16" s="103" t="e">
        <f t="shared" si="0"/>
        <v>#DIV/0!</v>
      </c>
      <c r="F16" s="102" t="e">
        <f t="shared" si="1"/>
        <v>#DIV/0!</v>
      </c>
      <c r="G16" s="101" t="e">
        <f t="shared" si="2"/>
        <v>#DIV/0!</v>
      </c>
      <c r="H16" s="45" t="e">
        <f t="shared" si="3"/>
        <v>#DIV/0!</v>
      </c>
      <c r="I16" s="100" t="e">
        <f t="shared" si="4"/>
        <v>#DIV/0!</v>
      </c>
      <c r="J16" s="82"/>
      <c r="L16"/>
      <c r="M16"/>
    </row>
    <row r="17" spans="1:18" ht="15" x14ac:dyDescent="0.25">
      <c r="A17" s="33">
        <v>45414</v>
      </c>
      <c r="B17" s="34"/>
      <c r="C17" s="34"/>
      <c r="D17" s="36" t="e">
        <f>100*B17/C17</f>
        <v>#DIV/0!</v>
      </c>
      <c r="E17" s="103" t="e">
        <f t="shared" si="0"/>
        <v>#DIV/0!</v>
      </c>
      <c r="F17" s="102" t="e">
        <f t="shared" si="1"/>
        <v>#DIV/0!</v>
      </c>
      <c r="G17" s="101" t="e">
        <f t="shared" si="2"/>
        <v>#DIV/0!</v>
      </c>
      <c r="H17" s="45" t="e">
        <f t="shared" si="3"/>
        <v>#DIV/0!</v>
      </c>
      <c r="I17" s="100" t="e">
        <f t="shared" si="4"/>
        <v>#DIV/0!</v>
      </c>
      <c r="J17" s="82"/>
      <c r="L17"/>
      <c r="M17"/>
    </row>
    <row r="18" spans="1:18" ht="15" x14ac:dyDescent="0.25">
      <c r="A18" s="33">
        <v>45415</v>
      </c>
      <c r="B18" s="34"/>
      <c r="C18" s="34"/>
      <c r="D18" s="36" t="e">
        <f>100*B18/C18</f>
        <v>#DIV/0!</v>
      </c>
      <c r="E18" s="103" t="e">
        <f t="shared" si="0"/>
        <v>#DIV/0!</v>
      </c>
      <c r="F18" s="102" t="e">
        <f t="shared" si="1"/>
        <v>#DIV/0!</v>
      </c>
      <c r="G18" s="101" t="e">
        <f t="shared" si="2"/>
        <v>#DIV/0!</v>
      </c>
      <c r="H18" s="45" t="e">
        <f t="shared" si="3"/>
        <v>#DIV/0!</v>
      </c>
      <c r="I18" s="100" t="e">
        <f t="shared" si="4"/>
        <v>#DIV/0!</v>
      </c>
      <c r="J18" s="82"/>
      <c r="L18"/>
      <c r="M18"/>
    </row>
    <row r="19" spans="1:18" ht="15" x14ac:dyDescent="0.25">
      <c r="A19" s="33">
        <v>45416</v>
      </c>
      <c r="B19" s="34"/>
      <c r="C19" s="34"/>
      <c r="D19" s="36" t="e">
        <f>100*B19/C19</f>
        <v>#DIV/0!</v>
      </c>
      <c r="E19" s="103" t="e">
        <f t="shared" si="0"/>
        <v>#DIV/0!</v>
      </c>
      <c r="F19" s="102" t="e">
        <f t="shared" si="1"/>
        <v>#DIV/0!</v>
      </c>
      <c r="G19" s="101" t="e">
        <f t="shared" si="2"/>
        <v>#DIV/0!</v>
      </c>
      <c r="H19" s="45" t="e">
        <f t="shared" si="3"/>
        <v>#DIV/0!</v>
      </c>
      <c r="I19" s="100" t="e">
        <f t="shared" si="4"/>
        <v>#DIV/0!</v>
      </c>
      <c r="J19" s="82"/>
      <c r="L19"/>
      <c r="M19"/>
    </row>
    <row r="20" spans="1:18" ht="15" x14ac:dyDescent="0.25">
      <c r="A20" s="33">
        <v>45417</v>
      </c>
      <c r="B20" s="34"/>
      <c r="C20" s="34"/>
      <c r="D20" s="36" t="e">
        <f>100*B20/C20</f>
        <v>#DIV/0!</v>
      </c>
      <c r="E20" s="103" t="e">
        <f t="shared" si="0"/>
        <v>#DIV/0!</v>
      </c>
      <c r="F20" s="102" t="e">
        <f t="shared" si="1"/>
        <v>#DIV/0!</v>
      </c>
      <c r="G20" s="101" t="e">
        <f t="shared" si="2"/>
        <v>#DIV/0!</v>
      </c>
      <c r="H20" s="45" t="e">
        <f t="shared" si="3"/>
        <v>#DIV/0!</v>
      </c>
      <c r="I20" s="100" t="e">
        <f t="shared" si="4"/>
        <v>#DIV/0!</v>
      </c>
      <c r="J20" s="82"/>
      <c r="L20"/>
      <c r="M20"/>
    </row>
    <row r="21" spans="1:18" ht="15" x14ac:dyDescent="0.25">
      <c r="A21" s="33">
        <v>45418</v>
      </c>
      <c r="B21" s="34"/>
      <c r="C21" s="34"/>
      <c r="D21" s="36" t="e">
        <f>100*B21/C21</f>
        <v>#DIV/0!</v>
      </c>
      <c r="E21" s="103" t="e">
        <f t="shared" si="0"/>
        <v>#DIV/0!</v>
      </c>
      <c r="F21" s="102" t="e">
        <f t="shared" si="1"/>
        <v>#DIV/0!</v>
      </c>
      <c r="G21" s="101" t="e">
        <f t="shared" si="2"/>
        <v>#DIV/0!</v>
      </c>
      <c r="H21" s="45" t="e">
        <f t="shared" si="3"/>
        <v>#DIV/0!</v>
      </c>
      <c r="I21" s="100" t="e">
        <f t="shared" si="4"/>
        <v>#DIV/0!</v>
      </c>
      <c r="J21" s="82"/>
      <c r="L21"/>
      <c r="M21"/>
    </row>
    <row r="22" spans="1:18" ht="15" x14ac:dyDescent="0.25">
      <c r="A22" s="33">
        <v>45419</v>
      </c>
      <c r="B22" s="34"/>
      <c r="C22" s="34"/>
      <c r="D22" s="36" t="e">
        <f>100*B22/C22</f>
        <v>#DIV/0!</v>
      </c>
      <c r="E22" s="103" t="e">
        <f t="shared" si="0"/>
        <v>#DIV/0!</v>
      </c>
      <c r="F22" s="102" t="e">
        <f t="shared" si="1"/>
        <v>#DIV/0!</v>
      </c>
      <c r="G22" s="101" t="e">
        <f t="shared" si="2"/>
        <v>#DIV/0!</v>
      </c>
      <c r="H22" s="45" t="e">
        <f t="shared" si="3"/>
        <v>#DIV/0!</v>
      </c>
      <c r="I22" s="100" t="e">
        <f t="shared" si="4"/>
        <v>#DIV/0!</v>
      </c>
      <c r="J22" s="82"/>
      <c r="L22"/>
      <c r="M22"/>
    </row>
    <row r="23" spans="1:18" ht="15" x14ac:dyDescent="0.25">
      <c r="A23" s="33">
        <v>45420</v>
      </c>
      <c r="B23" s="34"/>
      <c r="C23" s="34"/>
      <c r="D23" s="36" t="e">
        <f>100*B23/C23</f>
        <v>#DIV/0!</v>
      </c>
      <c r="E23" s="103" t="e">
        <f t="shared" si="0"/>
        <v>#DIV/0!</v>
      </c>
      <c r="F23" s="102" t="e">
        <f t="shared" si="1"/>
        <v>#DIV/0!</v>
      </c>
      <c r="G23" s="101" t="e">
        <f t="shared" si="2"/>
        <v>#DIV/0!</v>
      </c>
      <c r="H23" s="45" t="e">
        <f t="shared" si="3"/>
        <v>#DIV/0!</v>
      </c>
      <c r="I23" s="100" t="e">
        <f t="shared" si="4"/>
        <v>#DIV/0!</v>
      </c>
      <c r="J23" s="82"/>
      <c r="L23"/>
      <c r="M23"/>
    </row>
    <row r="24" spans="1:18" ht="15" x14ac:dyDescent="0.25">
      <c r="A24" s="33">
        <v>45421</v>
      </c>
      <c r="B24" s="34"/>
      <c r="C24" s="34"/>
      <c r="D24" s="36" t="e">
        <f>100*B24/C24</f>
        <v>#DIV/0!</v>
      </c>
      <c r="E24" s="103" t="e">
        <f t="shared" si="0"/>
        <v>#DIV/0!</v>
      </c>
      <c r="F24" s="102" t="e">
        <f t="shared" si="1"/>
        <v>#DIV/0!</v>
      </c>
      <c r="G24" s="101" t="e">
        <f t="shared" si="2"/>
        <v>#DIV/0!</v>
      </c>
      <c r="H24" s="45" t="e">
        <f t="shared" si="3"/>
        <v>#DIV/0!</v>
      </c>
      <c r="I24" s="100" t="e">
        <f t="shared" si="4"/>
        <v>#DIV/0!</v>
      </c>
      <c r="J24" s="82"/>
      <c r="L24"/>
      <c r="M24"/>
    </row>
    <row r="25" spans="1:18" ht="15" x14ac:dyDescent="0.25">
      <c r="A25" s="33">
        <v>45422</v>
      </c>
      <c r="B25" s="34"/>
      <c r="C25" s="34"/>
      <c r="D25" s="36" t="e">
        <f>100*B25/C25</f>
        <v>#DIV/0!</v>
      </c>
      <c r="E25" s="103" t="e">
        <f t="shared" si="0"/>
        <v>#DIV/0!</v>
      </c>
      <c r="F25" s="102" t="e">
        <f t="shared" si="1"/>
        <v>#DIV/0!</v>
      </c>
      <c r="G25" s="101" t="e">
        <f t="shared" si="2"/>
        <v>#DIV/0!</v>
      </c>
      <c r="H25" s="45" t="e">
        <f t="shared" si="3"/>
        <v>#DIV/0!</v>
      </c>
      <c r="I25" s="100" t="e">
        <f t="shared" si="4"/>
        <v>#DIV/0!</v>
      </c>
      <c r="J25" s="82"/>
      <c r="L25"/>
      <c r="M25"/>
    </row>
    <row r="26" spans="1:18" x14ac:dyDescent="0.25">
      <c r="A26" s="9"/>
      <c r="B26" s="1"/>
      <c r="C26" s="5"/>
      <c r="D26" s="5"/>
      <c r="E26" s="5"/>
      <c r="F26" s="6"/>
    </row>
    <row r="27" spans="1:18" x14ac:dyDescent="0.25">
      <c r="B27" s="1"/>
    </row>
    <row r="28" spans="1:18" x14ac:dyDescent="0.25">
      <c r="O28" s="99" t="s">
        <v>56</v>
      </c>
      <c r="P28" s="17" t="s">
        <v>7</v>
      </c>
      <c r="Q28" s="2" t="e">
        <f>AVERAGE(D3:D20)</f>
        <v>#DIV/0!</v>
      </c>
    </row>
    <row r="29" spans="1:18" x14ac:dyDescent="0.25">
      <c r="A29" s="149" t="s">
        <v>88</v>
      </c>
      <c r="B29" s="149"/>
      <c r="C29" s="150"/>
      <c r="D29" s="150"/>
      <c r="E29" s="150"/>
      <c r="F29" s="149"/>
      <c r="O29" s="15" t="s">
        <v>24</v>
      </c>
      <c r="P29" s="16" t="s">
        <v>15</v>
      </c>
      <c r="Q29" s="2" t="e">
        <f>_xlfn.STDEV.P(D3:D20)</f>
        <v>#DIV/0!</v>
      </c>
    </row>
    <row r="30" spans="1:18" x14ac:dyDescent="0.25">
      <c r="A30" s="88"/>
      <c r="O30" s="98" t="s">
        <v>21</v>
      </c>
      <c r="P30" s="97" t="s">
        <v>16</v>
      </c>
      <c r="Q30" s="2" t="e">
        <f>Q28+2*Q29</f>
        <v>#DIV/0!</v>
      </c>
      <c r="R30" s="27" t="s">
        <v>26</v>
      </c>
    </row>
    <row r="31" spans="1:18" x14ac:dyDescent="0.25">
      <c r="O31" s="96" t="s">
        <v>22</v>
      </c>
      <c r="P31" s="95" t="s">
        <v>17</v>
      </c>
      <c r="Q31" s="2" t="e">
        <f>Q28-2*Q29</f>
        <v>#DIV/0!</v>
      </c>
      <c r="R31" s="28" t="s">
        <v>27</v>
      </c>
    </row>
    <row r="32" spans="1:18" ht="12.75" customHeight="1" x14ac:dyDescent="0.25">
      <c r="A32" s="89"/>
      <c r="B32" s="94"/>
      <c r="D32" s="93"/>
      <c r="E32" s="93"/>
      <c r="F32" s="93"/>
      <c r="G32" s="93"/>
      <c r="H32" s="93"/>
      <c r="O32" s="92" t="s">
        <v>9</v>
      </c>
      <c r="P32" s="91" t="s">
        <v>18</v>
      </c>
      <c r="Q32" s="2" t="e">
        <f>Q28+3*Q29</f>
        <v>#DIV/0!</v>
      </c>
      <c r="R32" s="28" t="s">
        <v>28</v>
      </c>
    </row>
    <row r="33" spans="1:18" x14ac:dyDescent="0.25">
      <c r="A33" s="90"/>
      <c r="B33" s="89"/>
      <c r="O33" s="79" t="s">
        <v>23</v>
      </c>
      <c r="P33" s="78" t="s">
        <v>19</v>
      </c>
      <c r="Q33" s="2" t="e">
        <f>Q28-3*Q29</f>
        <v>#DIV/0!</v>
      </c>
      <c r="R33" s="28" t="s">
        <v>29</v>
      </c>
    </row>
    <row r="34" spans="1:18" x14ac:dyDescent="0.25">
      <c r="A34" s="88"/>
    </row>
    <row r="35" spans="1:18" ht="48.75" customHeight="1" x14ac:dyDescent="0.25">
      <c r="A35" s="142" t="s">
        <v>53</v>
      </c>
      <c r="B35" s="143"/>
      <c r="C35" s="143"/>
      <c r="D35" s="143"/>
      <c r="E35" s="143"/>
      <c r="F35" s="143"/>
      <c r="G35" s="143"/>
      <c r="H35" s="143"/>
    </row>
  </sheetData>
  <mergeCells count="1">
    <mergeCell ref="A35:H35"/>
  </mergeCell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topLeftCell="A2" zoomScaleNormal="100" workbookViewId="0">
      <selection activeCell="B3" sqref="B3"/>
    </sheetView>
  </sheetViews>
  <sheetFormatPr defaultRowHeight="13.2" x14ac:dyDescent="0.25"/>
  <cols>
    <col min="1" max="1" width="11.77734375" style="9" customWidth="1"/>
    <col min="2" max="2" width="15.21875" customWidth="1"/>
    <col min="3" max="3" width="14.44140625" customWidth="1"/>
    <col min="4" max="4" width="11.77734375" customWidth="1"/>
    <col min="5" max="5" width="14.77734375" customWidth="1"/>
    <col min="6" max="6" width="19" customWidth="1"/>
    <col min="7" max="7" width="12.77734375" customWidth="1"/>
    <col min="8" max="8" width="11" customWidth="1"/>
    <col min="9" max="9" width="11.44140625" customWidth="1"/>
    <col min="10" max="10" width="10.77734375" customWidth="1"/>
    <col min="11" max="11" width="11.21875" customWidth="1"/>
    <col min="12" max="12" width="82.77734375" customWidth="1"/>
    <col min="13" max="13" width="18.6640625" customWidth="1"/>
    <col min="14" max="14" width="10.109375" customWidth="1"/>
    <col min="15" max="15" width="19.21875" customWidth="1"/>
  </cols>
  <sheetData>
    <row r="1" spans="1:12" ht="30" x14ac:dyDescent="0.5">
      <c r="B1" s="65" t="s">
        <v>83</v>
      </c>
      <c r="C1" s="6"/>
      <c r="D1" s="6"/>
      <c r="E1" s="6"/>
      <c r="F1" s="6"/>
    </row>
    <row r="2" spans="1:12" s="85" customFormat="1" ht="46.8" x14ac:dyDescent="0.3">
      <c r="A2" s="37" t="s">
        <v>3</v>
      </c>
      <c r="B2" s="30" t="s">
        <v>79</v>
      </c>
      <c r="C2" s="30" t="s">
        <v>78</v>
      </c>
      <c r="D2" s="30" t="s">
        <v>77</v>
      </c>
      <c r="E2" s="30" t="s">
        <v>4</v>
      </c>
      <c r="F2" s="30" t="s">
        <v>14</v>
      </c>
      <c r="G2" s="136" t="s">
        <v>25</v>
      </c>
      <c r="H2" s="135" t="s">
        <v>16</v>
      </c>
      <c r="I2" s="134" t="s">
        <v>17</v>
      </c>
      <c r="J2" s="133" t="s">
        <v>18</v>
      </c>
      <c r="K2" s="132" t="s">
        <v>19</v>
      </c>
      <c r="L2" s="131" t="s">
        <v>62</v>
      </c>
    </row>
    <row r="3" spans="1:12" ht="15" x14ac:dyDescent="0.25">
      <c r="A3" s="129">
        <v>45400</v>
      </c>
      <c r="B3" s="34">
        <v>0.01</v>
      </c>
      <c r="C3" s="34">
        <v>0.01</v>
      </c>
      <c r="D3" s="128">
        <f t="shared" ref="D3:D25" si="0">AVERAGE(B3:C3)</f>
        <v>0.01</v>
      </c>
      <c r="E3" s="35">
        <f t="shared" ref="E3:E25" si="1">ABS(B3-C3)</f>
        <v>0</v>
      </c>
      <c r="F3" s="35">
        <f t="shared" ref="F3:F25" si="2">E3*100/D3</f>
        <v>0</v>
      </c>
      <c r="G3" s="39">
        <f t="shared" ref="G3:G25" si="3">$Q$27</f>
        <v>34.718835924763354</v>
      </c>
      <c r="H3" s="40">
        <f t="shared" ref="H3:H25" si="4">$Q$29</f>
        <v>149.7968767323145</v>
      </c>
      <c r="I3" s="41">
        <f t="shared" ref="I3:I25" si="5">$Q$30</f>
        <v>-80.359204882787807</v>
      </c>
      <c r="J3" s="42">
        <f t="shared" ref="J3:J25" si="6">$Q$31</f>
        <v>207.33589713609013</v>
      </c>
      <c r="K3" s="127">
        <f t="shared" ref="K3:K25" si="7">$Q$32</f>
        <v>-137.89822528656339</v>
      </c>
      <c r="L3" s="82"/>
    </row>
    <row r="4" spans="1:12" ht="15" x14ac:dyDescent="0.25">
      <c r="A4" s="129">
        <v>45401</v>
      </c>
      <c r="B4" s="34">
        <v>0.01</v>
      </c>
      <c r="C4" s="34">
        <v>0.01</v>
      </c>
      <c r="D4" s="128">
        <f t="shared" si="0"/>
        <v>0.01</v>
      </c>
      <c r="E4" s="35">
        <f t="shared" si="1"/>
        <v>0</v>
      </c>
      <c r="F4" s="35">
        <f t="shared" si="2"/>
        <v>0</v>
      </c>
      <c r="G4" s="39">
        <f t="shared" si="3"/>
        <v>34.718835924763354</v>
      </c>
      <c r="H4" s="40">
        <f t="shared" si="4"/>
        <v>149.7968767323145</v>
      </c>
      <c r="I4" s="41">
        <f t="shared" si="5"/>
        <v>-80.359204882787807</v>
      </c>
      <c r="J4" s="42">
        <f t="shared" si="6"/>
        <v>207.33589713609013</v>
      </c>
      <c r="K4" s="127">
        <f t="shared" si="7"/>
        <v>-137.89822528656339</v>
      </c>
      <c r="L4" s="82"/>
    </row>
    <row r="5" spans="1:12" ht="15" x14ac:dyDescent="0.25">
      <c r="A5" s="129">
        <v>45402</v>
      </c>
      <c r="B5" s="34">
        <v>0.01</v>
      </c>
      <c r="C5" s="34">
        <v>0.01</v>
      </c>
      <c r="D5" s="128">
        <f t="shared" si="0"/>
        <v>0.01</v>
      </c>
      <c r="E5" s="35">
        <f t="shared" si="1"/>
        <v>0</v>
      </c>
      <c r="F5" s="35">
        <f t="shared" si="2"/>
        <v>0</v>
      </c>
      <c r="G5" s="39">
        <f t="shared" si="3"/>
        <v>34.718835924763354</v>
      </c>
      <c r="H5" s="40">
        <f t="shared" si="4"/>
        <v>149.7968767323145</v>
      </c>
      <c r="I5" s="41">
        <f t="shared" si="5"/>
        <v>-80.359204882787807</v>
      </c>
      <c r="J5" s="42">
        <f t="shared" si="6"/>
        <v>207.33589713609013</v>
      </c>
      <c r="K5" s="127">
        <f t="shared" si="7"/>
        <v>-137.89822528656339</v>
      </c>
      <c r="L5" s="82"/>
    </row>
    <row r="6" spans="1:12" ht="15" x14ac:dyDescent="0.25">
      <c r="A6" s="129">
        <v>45403</v>
      </c>
      <c r="B6" s="34">
        <v>0.01</v>
      </c>
      <c r="C6" s="34">
        <v>0.01</v>
      </c>
      <c r="D6" s="128">
        <f t="shared" si="0"/>
        <v>0.01</v>
      </c>
      <c r="E6" s="35">
        <f t="shared" si="1"/>
        <v>0</v>
      </c>
      <c r="F6" s="35">
        <f t="shared" si="2"/>
        <v>0</v>
      </c>
      <c r="G6" s="39">
        <f t="shared" si="3"/>
        <v>34.718835924763354</v>
      </c>
      <c r="H6" s="40">
        <f t="shared" si="4"/>
        <v>149.7968767323145</v>
      </c>
      <c r="I6" s="41">
        <f t="shared" si="5"/>
        <v>-80.359204882787807</v>
      </c>
      <c r="J6" s="42">
        <f t="shared" si="6"/>
        <v>207.33589713609013</v>
      </c>
      <c r="K6" s="127">
        <f t="shared" si="7"/>
        <v>-137.89822528656339</v>
      </c>
      <c r="L6" s="82"/>
    </row>
    <row r="7" spans="1:12" ht="15" x14ac:dyDescent="0.25">
      <c r="A7" s="129">
        <v>45404</v>
      </c>
      <c r="B7" s="34">
        <v>0.01</v>
      </c>
      <c r="C7" s="34">
        <v>0.01</v>
      </c>
      <c r="D7" s="128">
        <f t="shared" si="0"/>
        <v>0.01</v>
      </c>
      <c r="E7" s="35">
        <f t="shared" si="1"/>
        <v>0</v>
      </c>
      <c r="F7" s="35">
        <f t="shared" si="2"/>
        <v>0</v>
      </c>
      <c r="G7" s="39">
        <f t="shared" si="3"/>
        <v>34.718835924763354</v>
      </c>
      <c r="H7" s="40">
        <f t="shared" si="4"/>
        <v>149.7968767323145</v>
      </c>
      <c r="I7" s="41">
        <f t="shared" si="5"/>
        <v>-80.359204882787807</v>
      </c>
      <c r="J7" s="42">
        <f t="shared" si="6"/>
        <v>207.33589713609013</v>
      </c>
      <c r="K7" s="127">
        <f t="shared" si="7"/>
        <v>-137.89822528656339</v>
      </c>
      <c r="L7" s="82"/>
    </row>
    <row r="8" spans="1:12" ht="15" x14ac:dyDescent="0.25">
      <c r="A8" s="129">
        <v>45405</v>
      </c>
      <c r="B8" s="34">
        <v>0.01</v>
      </c>
      <c r="C8" s="34">
        <v>0.01</v>
      </c>
      <c r="D8" s="128">
        <f t="shared" si="0"/>
        <v>0.01</v>
      </c>
      <c r="E8" s="35">
        <f t="shared" si="1"/>
        <v>0</v>
      </c>
      <c r="F8" s="35">
        <f t="shared" si="2"/>
        <v>0</v>
      </c>
      <c r="G8" s="39">
        <f t="shared" si="3"/>
        <v>34.718835924763354</v>
      </c>
      <c r="H8" s="40">
        <f t="shared" si="4"/>
        <v>149.7968767323145</v>
      </c>
      <c r="I8" s="41">
        <f t="shared" si="5"/>
        <v>-80.359204882787807</v>
      </c>
      <c r="J8" s="42">
        <f t="shared" si="6"/>
        <v>207.33589713609013</v>
      </c>
      <c r="K8" s="127">
        <f t="shared" si="7"/>
        <v>-137.89822528656339</v>
      </c>
      <c r="L8" s="82"/>
    </row>
    <row r="9" spans="1:12" ht="15" x14ac:dyDescent="0.25">
      <c r="A9" s="129">
        <v>45406</v>
      </c>
      <c r="B9" s="34">
        <v>0.01</v>
      </c>
      <c r="C9" s="34">
        <v>0.01</v>
      </c>
      <c r="D9" s="128">
        <f t="shared" si="0"/>
        <v>0.01</v>
      </c>
      <c r="E9" s="35">
        <f t="shared" si="1"/>
        <v>0</v>
      </c>
      <c r="F9" s="35">
        <f t="shared" si="2"/>
        <v>0</v>
      </c>
      <c r="G9" s="39">
        <f t="shared" si="3"/>
        <v>34.718835924763354</v>
      </c>
      <c r="H9" s="40">
        <f t="shared" si="4"/>
        <v>149.7968767323145</v>
      </c>
      <c r="I9" s="41">
        <f t="shared" si="5"/>
        <v>-80.359204882787807</v>
      </c>
      <c r="J9" s="42">
        <f t="shared" si="6"/>
        <v>207.33589713609013</v>
      </c>
      <c r="K9" s="127">
        <f t="shared" si="7"/>
        <v>-137.89822528656339</v>
      </c>
      <c r="L9" s="82"/>
    </row>
    <row r="10" spans="1:12" ht="15" x14ac:dyDescent="0.25">
      <c r="A10" s="129">
        <v>45407</v>
      </c>
      <c r="B10" s="34">
        <v>0.01</v>
      </c>
      <c r="C10" s="34">
        <v>0.01</v>
      </c>
      <c r="D10" s="128">
        <f t="shared" si="0"/>
        <v>0.01</v>
      </c>
      <c r="E10" s="35">
        <f t="shared" si="1"/>
        <v>0</v>
      </c>
      <c r="F10" s="35">
        <f t="shared" si="2"/>
        <v>0</v>
      </c>
      <c r="G10" s="39">
        <f t="shared" si="3"/>
        <v>34.718835924763354</v>
      </c>
      <c r="H10" s="40">
        <f t="shared" si="4"/>
        <v>149.7968767323145</v>
      </c>
      <c r="I10" s="41">
        <f t="shared" si="5"/>
        <v>-80.359204882787807</v>
      </c>
      <c r="J10" s="42">
        <f t="shared" si="6"/>
        <v>207.33589713609013</v>
      </c>
      <c r="K10" s="127">
        <f t="shared" si="7"/>
        <v>-137.89822528656339</v>
      </c>
      <c r="L10" s="82"/>
    </row>
    <row r="11" spans="1:12" ht="15" x14ac:dyDescent="0.25">
      <c r="A11" s="129">
        <v>45408</v>
      </c>
      <c r="B11" s="34">
        <v>2.65</v>
      </c>
      <c r="C11" s="34">
        <v>2.6</v>
      </c>
      <c r="D11" s="128">
        <f t="shared" si="0"/>
        <v>2.625</v>
      </c>
      <c r="E11" s="35">
        <f t="shared" si="1"/>
        <v>4.9999999999999822E-2</v>
      </c>
      <c r="F11" s="35">
        <f t="shared" si="2"/>
        <v>1.904761904761898</v>
      </c>
      <c r="G11" s="39">
        <f t="shared" si="3"/>
        <v>34.718835924763354</v>
      </c>
      <c r="H11" s="40">
        <f t="shared" si="4"/>
        <v>149.7968767323145</v>
      </c>
      <c r="I11" s="41">
        <f t="shared" si="5"/>
        <v>-80.359204882787807</v>
      </c>
      <c r="J11" s="42">
        <f t="shared" si="6"/>
        <v>207.33589713609013</v>
      </c>
      <c r="K11" s="127">
        <f t="shared" si="7"/>
        <v>-137.89822528656339</v>
      </c>
      <c r="L11" s="82"/>
    </row>
    <row r="12" spans="1:12" ht="15" x14ac:dyDescent="0.25">
      <c r="A12" s="129">
        <v>45409</v>
      </c>
      <c r="B12" s="34">
        <v>2.6</v>
      </c>
      <c r="C12" s="34">
        <v>2.5499999999999998</v>
      </c>
      <c r="D12" s="128">
        <f t="shared" si="0"/>
        <v>2.5750000000000002</v>
      </c>
      <c r="E12" s="35">
        <f t="shared" si="1"/>
        <v>5.0000000000000266E-2</v>
      </c>
      <c r="F12" s="35">
        <f t="shared" si="2"/>
        <v>1.9417475728155442</v>
      </c>
      <c r="G12" s="39">
        <f t="shared" si="3"/>
        <v>34.718835924763354</v>
      </c>
      <c r="H12" s="40">
        <f t="shared" si="4"/>
        <v>149.7968767323145</v>
      </c>
      <c r="I12" s="41">
        <f t="shared" si="5"/>
        <v>-80.359204882787807</v>
      </c>
      <c r="J12" s="42">
        <f t="shared" si="6"/>
        <v>207.33589713609013</v>
      </c>
      <c r="K12" s="127">
        <f t="shared" si="7"/>
        <v>-137.89822528656339</v>
      </c>
      <c r="L12" s="82"/>
    </row>
    <row r="13" spans="1:12" ht="15" x14ac:dyDescent="0.25">
      <c r="A13" s="129">
        <v>45410</v>
      </c>
      <c r="B13" s="34">
        <v>2.4</v>
      </c>
      <c r="C13" s="34">
        <v>2.35</v>
      </c>
      <c r="D13" s="128">
        <f t="shared" si="0"/>
        <v>2.375</v>
      </c>
      <c r="E13" s="35">
        <f t="shared" si="1"/>
        <v>4.9999999999999822E-2</v>
      </c>
      <c r="F13" s="35">
        <f t="shared" si="2"/>
        <v>2.1052631578947292</v>
      </c>
      <c r="G13" s="39">
        <f t="shared" si="3"/>
        <v>34.718835924763354</v>
      </c>
      <c r="H13" s="40">
        <f t="shared" si="4"/>
        <v>149.7968767323145</v>
      </c>
      <c r="I13" s="41">
        <f t="shared" si="5"/>
        <v>-80.359204882787807</v>
      </c>
      <c r="J13" s="42">
        <f t="shared" si="6"/>
        <v>207.33589713609013</v>
      </c>
      <c r="K13" s="127">
        <f t="shared" si="7"/>
        <v>-137.89822528656339</v>
      </c>
      <c r="L13" s="82"/>
    </row>
    <row r="14" spans="1:12" ht="15" x14ac:dyDescent="0.25">
      <c r="A14" s="129">
        <v>45411</v>
      </c>
      <c r="B14" s="34">
        <v>0.1</v>
      </c>
      <c r="C14" s="34">
        <v>0.05</v>
      </c>
      <c r="D14" s="128">
        <f t="shared" si="0"/>
        <v>7.5000000000000011E-2</v>
      </c>
      <c r="E14" s="35">
        <f t="shared" si="1"/>
        <v>0.05</v>
      </c>
      <c r="F14" s="35">
        <f t="shared" si="2"/>
        <v>66.666666666666657</v>
      </c>
      <c r="G14" s="39">
        <f t="shared" si="3"/>
        <v>34.718835924763354</v>
      </c>
      <c r="H14" s="40">
        <f t="shared" si="4"/>
        <v>149.7968767323145</v>
      </c>
      <c r="I14" s="41">
        <f t="shared" si="5"/>
        <v>-80.359204882787807</v>
      </c>
      <c r="J14" s="42">
        <f t="shared" si="6"/>
        <v>207.33589713609013</v>
      </c>
      <c r="K14" s="127">
        <f t="shared" si="7"/>
        <v>-137.89822528656339</v>
      </c>
      <c r="L14" s="82"/>
    </row>
    <row r="15" spans="1:12" ht="15" x14ac:dyDescent="0.25">
      <c r="A15" s="129">
        <v>45412</v>
      </c>
      <c r="B15" s="34">
        <v>2.4</v>
      </c>
      <c r="C15" s="34">
        <v>2.4</v>
      </c>
      <c r="D15" s="128">
        <f t="shared" si="0"/>
        <v>2.4</v>
      </c>
      <c r="E15" s="35">
        <f t="shared" si="1"/>
        <v>0</v>
      </c>
      <c r="F15" s="35">
        <f t="shared" si="2"/>
        <v>0</v>
      </c>
      <c r="G15" s="39">
        <f t="shared" si="3"/>
        <v>34.718835924763354</v>
      </c>
      <c r="H15" s="40">
        <f t="shared" si="4"/>
        <v>149.7968767323145</v>
      </c>
      <c r="I15" s="41">
        <f t="shared" si="5"/>
        <v>-80.359204882787807</v>
      </c>
      <c r="J15" s="42">
        <f t="shared" si="6"/>
        <v>207.33589713609013</v>
      </c>
      <c r="K15" s="127">
        <f t="shared" si="7"/>
        <v>-137.89822528656339</v>
      </c>
      <c r="L15" s="82"/>
    </row>
    <row r="16" spans="1:12" ht="15" x14ac:dyDescent="0.25">
      <c r="A16" s="129">
        <v>45413</v>
      </c>
      <c r="B16" s="34">
        <v>0.2</v>
      </c>
      <c r="C16" s="34">
        <v>0.1</v>
      </c>
      <c r="D16" s="128">
        <f t="shared" si="0"/>
        <v>0.15000000000000002</v>
      </c>
      <c r="E16" s="35">
        <f t="shared" si="1"/>
        <v>0.1</v>
      </c>
      <c r="F16" s="35">
        <f t="shared" si="2"/>
        <v>66.666666666666657</v>
      </c>
      <c r="G16" s="39">
        <f t="shared" si="3"/>
        <v>34.718835924763354</v>
      </c>
      <c r="H16" s="40">
        <f t="shared" si="4"/>
        <v>149.7968767323145</v>
      </c>
      <c r="I16" s="41">
        <f t="shared" si="5"/>
        <v>-80.359204882787807</v>
      </c>
      <c r="J16" s="42">
        <f t="shared" si="6"/>
        <v>207.33589713609013</v>
      </c>
      <c r="K16" s="127">
        <f t="shared" si="7"/>
        <v>-137.89822528656339</v>
      </c>
      <c r="L16" s="82"/>
    </row>
    <row r="17" spans="1:20" ht="15" x14ac:dyDescent="0.25">
      <c r="A17" s="129">
        <v>45414</v>
      </c>
      <c r="B17" s="34">
        <v>0.2</v>
      </c>
      <c r="C17" s="34">
        <v>0</v>
      </c>
      <c r="D17" s="128">
        <f t="shared" si="0"/>
        <v>0.1</v>
      </c>
      <c r="E17" s="35">
        <f t="shared" si="1"/>
        <v>0.2</v>
      </c>
      <c r="F17" s="35">
        <f t="shared" si="2"/>
        <v>200</v>
      </c>
      <c r="G17" s="39">
        <f t="shared" si="3"/>
        <v>34.718835924763354</v>
      </c>
      <c r="H17" s="40">
        <f t="shared" si="4"/>
        <v>149.7968767323145</v>
      </c>
      <c r="I17" s="41">
        <f t="shared" si="5"/>
        <v>-80.359204882787807</v>
      </c>
      <c r="J17" s="42">
        <f t="shared" si="6"/>
        <v>207.33589713609013</v>
      </c>
      <c r="K17" s="127">
        <f t="shared" si="7"/>
        <v>-137.89822528656339</v>
      </c>
      <c r="L17" s="130" t="s">
        <v>76</v>
      </c>
    </row>
    <row r="18" spans="1:20" ht="15" x14ac:dyDescent="0.25">
      <c r="A18" s="129">
        <v>45415</v>
      </c>
      <c r="B18" s="34">
        <v>0.2</v>
      </c>
      <c r="C18" s="34">
        <v>0</v>
      </c>
      <c r="D18" s="128">
        <f t="shared" si="0"/>
        <v>0.1</v>
      </c>
      <c r="E18" s="35">
        <f t="shared" si="1"/>
        <v>0.2</v>
      </c>
      <c r="F18" s="35">
        <f t="shared" si="2"/>
        <v>200</v>
      </c>
      <c r="G18" s="39">
        <f t="shared" si="3"/>
        <v>34.718835924763354</v>
      </c>
      <c r="H18" s="40">
        <f t="shared" si="4"/>
        <v>149.7968767323145</v>
      </c>
      <c r="I18" s="41">
        <f t="shared" si="5"/>
        <v>-80.359204882787807</v>
      </c>
      <c r="J18" s="42">
        <f t="shared" si="6"/>
        <v>207.33589713609013</v>
      </c>
      <c r="K18" s="127">
        <f t="shared" si="7"/>
        <v>-137.89822528656339</v>
      </c>
      <c r="L18" s="130" t="s">
        <v>76</v>
      </c>
    </row>
    <row r="19" spans="1:20" ht="15" x14ac:dyDescent="0.25">
      <c r="A19" s="129">
        <v>45416</v>
      </c>
      <c r="B19" s="34">
        <v>0.4</v>
      </c>
      <c r="C19" s="34">
        <v>0.3</v>
      </c>
      <c r="D19" s="128">
        <f t="shared" si="0"/>
        <v>0.35</v>
      </c>
      <c r="E19" s="35">
        <f t="shared" si="1"/>
        <v>0.10000000000000003</v>
      </c>
      <c r="F19" s="35">
        <f t="shared" si="2"/>
        <v>28.571428571428584</v>
      </c>
      <c r="G19" s="39">
        <f t="shared" si="3"/>
        <v>34.718835924763354</v>
      </c>
      <c r="H19" s="40">
        <f t="shared" si="4"/>
        <v>149.7968767323145</v>
      </c>
      <c r="I19" s="41">
        <f t="shared" si="5"/>
        <v>-80.359204882787807</v>
      </c>
      <c r="J19" s="42">
        <f t="shared" si="6"/>
        <v>207.33589713609013</v>
      </c>
      <c r="K19" s="127">
        <f t="shared" si="7"/>
        <v>-137.89822528656339</v>
      </c>
      <c r="L19" s="82"/>
    </row>
    <row r="20" spans="1:20" ht="15" x14ac:dyDescent="0.25">
      <c r="A20" s="129">
        <v>45417</v>
      </c>
      <c r="B20" s="34">
        <v>0.4</v>
      </c>
      <c r="C20" s="34">
        <v>0.2</v>
      </c>
      <c r="D20" s="128">
        <f t="shared" si="0"/>
        <v>0.30000000000000004</v>
      </c>
      <c r="E20" s="35">
        <f t="shared" si="1"/>
        <v>0.2</v>
      </c>
      <c r="F20" s="35">
        <f t="shared" si="2"/>
        <v>66.666666666666657</v>
      </c>
      <c r="G20" s="39">
        <f t="shared" si="3"/>
        <v>34.718835924763354</v>
      </c>
      <c r="H20" s="40">
        <f t="shared" si="4"/>
        <v>149.7968767323145</v>
      </c>
      <c r="I20" s="41">
        <f t="shared" si="5"/>
        <v>-80.359204882787807</v>
      </c>
      <c r="J20" s="42">
        <f t="shared" si="6"/>
        <v>207.33589713609013</v>
      </c>
      <c r="K20" s="127">
        <f t="shared" si="7"/>
        <v>-137.89822528656339</v>
      </c>
      <c r="L20" s="82"/>
    </row>
    <row r="21" spans="1:20" ht="15" x14ac:dyDescent="0.25">
      <c r="A21" s="129">
        <v>45418</v>
      </c>
      <c r="B21" s="34">
        <v>2.4</v>
      </c>
      <c r="C21" s="34">
        <v>2.35</v>
      </c>
      <c r="D21" s="128">
        <f t="shared" si="0"/>
        <v>2.375</v>
      </c>
      <c r="E21" s="35">
        <f t="shared" si="1"/>
        <v>4.9999999999999822E-2</v>
      </c>
      <c r="F21" s="35">
        <f t="shared" si="2"/>
        <v>2.1052631578947292</v>
      </c>
      <c r="G21" s="39">
        <f t="shared" si="3"/>
        <v>34.718835924763354</v>
      </c>
      <c r="H21" s="40">
        <f t="shared" si="4"/>
        <v>149.7968767323145</v>
      </c>
      <c r="I21" s="41">
        <f t="shared" si="5"/>
        <v>-80.359204882787807</v>
      </c>
      <c r="J21" s="42">
        <f t="shared" si="6"/>
        <v>207.33589713609013</v>
      </c>
      <c r="K21" s="127">
        <f t="shared" si="7"/>
        <v>-137.89822528656339</v>
      </c>
      <c r="L21" s="82"/>
    </row>
    <row r="22" spans="1:20" ht="15" x14ac:dyDescent="0.25">
      <c r="A22" s="129">
        <v>45419</v>
      </c>
      <c r="B22" s="34">
        <v>0.1</v>
      </c>
      <c r="C22" s="34">
        <v>0.05</v>
      </c>
      <c r="D22" s="128">
        <f t="shared" si="0"/>
        <v>7.5000000000000011E-2</v>
      </c>
      <c r="E22" s="35">
        <f t="shared" si="1"/>
        <v>0.05</v>
      </c>
      <c r="F22" s="35">
        <f t="shared" si="2"/>
        <v>66.666666666666657</v>
      </c>
      <c r="G22" s="39">
        <f t="shared" si="3"/>
        <v>34.718835924763354</v>
      </c>
      <c r="H22" s="40">
        <f t="shared" si="4"/>
        <v>149.7968767323145</v>
      </c>
      <c r="I22" s="41">
        <f t="shared" si="5"/>
        <v>-80.359204882787807</v>
      </c>
      <c r="J22" s="42">
        <f t="shared" si="6"/>
        <v>207.33589713609013</v>
      </c>
      <c r="K22" s="127">
        <f t="shared" si="7"/>
        <v>-137.89822528656339</v>
      </c>
      <c r="L22" s="82"/>
    </row>
    <row r="23" spans="1:20" ht="15" x14ac:dyDescent="0.25">
      <c r="A23" s="129">
        <v>45420</v>
      </c>
      <c r="B23" s="34">
        <v>2.4</v>
      </c>
      <c r="C23" s="34">
        <v>2.4</v>
      </c>
      <c r="D23" s="128">
        <f t="shared" si="0"/>
        <v>2.4</v>
      </c>
      <c r="E23" s="35">
        <f t="shared" si="1"/>
        <v>0</v>
      </c>
      <c r="F23" s="35">
        <f t="shared" si="2"/>
        <v>0</v>
      </c>
      <c r="G23" s="39">
        <f t="shared" si="3"/>
        <v>34.718835924763354</v>
      </c>
      <c r="H23" s="40">
        <f t="shared" si="4"/>
        <v>149.7968767323145</v>
      </c>
      <c r="I23" s="41">
        <f t="shared" si="5"/>
        <v>-80.359204882787807</v>
      </c>
      <c r="J23" s="42">
        <f t="shared" si="6"/>
        <v>207.33589713609013</v>
      </c>
      <c r="K23" s="127">
        <f t="shared" si="7"/>
        <v>-137.89822528656339</v>
      </c>
      <c r="L23" s="82"/>
    </row>
    <row r="24" spans="1:20" ht="15" x14ac:dyDescent="0.25">
      <c r="A24" s="129">
        <v>45421</v>
      </c>
      <c r="B24" s="34">
        <v>0.2</v>
      </c>
      <c r="C24" s="34">
        <v>0.1</v>
      </c>
      <c r="D24" s="128">
        <f t="shared" si="0"/>
        <v>0.15000000000000002</v>
      </c>
      <c r="E24" s="35">
        <f t="shared" si="1"/>
        <v>0.1</v>
      </c>
      <c r="F24" s="35">
        <f t="shared" si="2"/>
        <v>66.666666666666657</v>
      </c>
      <c r="G24" s="39">
        <f t="shared" si="3"/>
        <v>34.718835924763354</v>
      </c>
      <c r="H24" s="40">
        <f t="shared" si="4"/>
        <v>149.7968767323145</v>
      </c>
      <c r="I24" s="41">
        <f t="shared" si="5"/>
        <v>-80.359204882787807</v>
      </c>
      <c r="J24" s="42">
        <f t="shared" si="6"/>
        <v>207.33589713609013</v>
      </c>
      <c r="K24" s="127">
        <f t="shared" si="7"/>
        <v>-137.89822528656339</v>
      </c>
      <c r="L24" s="82"/>
    </row>
    <row r="25" spans="1:20" ht="15" x14ac:dyDescent="0.25">
      <c r="A25" s="129">
        <v>45422</v>
      </c>
      <c r="B25" s="34">
        <v>0.4</v>
      </c>
      <c r="C25" s="34">
        <v>0.3</v>
      </c>
      <c r="D25" s="128">
        <f t="shared" si="0"/>
        <v>0.35</v>
      </c>
      <c r="E25" s="35">
        <f t="shared" si="1"/>
        <v>0.10000000000000003</v>
      </c>
      <c r="F25" s="35">
        <f t="shared" si="2"/>
        <v>28.571428571428584</v>
      </c>
      <c r="G25" s="39">
        <f t="shared" si="3"/>
        <v>34.718835924763354</v>
      </c>
      <c r="H25" s="40">
        <f t="shared" si="4"/>
        <v>149.7968767323145</v>
      </c>
      <c r="I25" s="41">
        <f t="shared" si="5"/>
        <v>-80.359204882787807</v>
      </c>
      <c r="J25" s="42">
        <f t="shared" si="6"/>
        <v>207.33589713609013</v>
      </c>
      <c r="K25" s="127">
        <f t="shared" si="7"/>
        <v>-137.89822528656339</v>
      </c>
      <c r="L25" s="82"/>
    </row>
    <row r="26" spans="1:20" x14ac:dyDescent="0.25">
      <c r="B26" s="1"/>
      <c r="C26" s="124"/>
      <c r="D26" s="123"/>
      <c r="E26" s="1"/>
      <c r="F26" s="1"/>
      <c r="H26" s="126"/>
      <c r="I26" s="126"/>
      <c r="J26" s="126"/>
      <c r="K26" s="126"/>
    </row>
    <row r="27" spans="1:20" x14ac:dyDescent="0.25">
      <c r="B27" s="1"/>
      <c r="C27" s="124"/>
      <c r="D27" s="123"/>
      <c r="E27" s="1"/>
      <c r="F27" s="1"/>
      <c r="O27" s="99" t="s">
        <v>20</v>
      </c>
      <c r="P27" s="17" t="s">
        <v>7</v>
      </c>
      <c r="Q27" s="125">
        <f>AVERAGE(F3:F25)</f>
        <v>34.718835924763354</v>
      </c>
    </row>
    <row r="28" spans="1:20" x14ac:dyDescent="0.25">
      <c r="A28" s="80"/>
      <c r="B28" s="1"/>
      <c r="C28" s="124"/>
      <c r="D28" s="123"/>
      <c r="E28" s="89"/>
      <c r="F28" s="1"/>
      <c r="H28" s="122"/>
      <c r="I28" s="16"/>
      <c r="J28" s="2"/>
      <c r="O28" s="15" t="s">
        <v>24</v>
      </c>
      <c r="P28" s="16" t="s">
        <v>15</v>
      </c>
      <c r="Q28" s="2">
        <f>_xlfn.STDEV.P(F3:F25)</f>
        <v>57.539020403775581</v>
      </c>
    </row>
    <row r="29" spans="1:20" ht="40.5" customHeight="1" x14ac:dyDescent="0.25">
      <c r="A29" s="143" t="s">
        <v>75</v>
      </c>
      <c r="B29" s="145"/>
      <c r="C29" s="145"/>
      <c r="D29" s="145"/>
      <c r="E29" s="1"/>
      <c r="F29" s="1"/>
      <c r="H29" s="15"/>
      <c r="I29" s="16"/>
      <c r="J29" s="2"/>
      <c r="O29" s="98" t="s">
        <v>21</v>
      </c>
      <c r="P29" s="97" t="s">
        <v>16</v>
      </c>
      <c r="Q29" s="121">
        <f>Q27+2*Q28</f>
        <v>149.7968767323145</v>
      </c>
      <c r="R29" s="27" t="s">
        <v>26</v>
      </c>
      <c r="S29" s="27"/>
      <c r="T29" s="27"/>
    </row>
    <row r="30" spans="1:20" x14ac:dyDescent="0.25">
      <c r="H30" s="15"/>
      <c r="I30" s="16"/>
      <c r="J30" s="2"/>
      <c r="O30" s="96" t="s">
        <v>22</v>
      </c>
      <c r="P30" s="95" t="s">
        <v>17</v>
      </c>
      <c r="Q30" s="120">
        <f>Q27-2*Q28</f>
        <v>-80.359204882787807</v>
      </c>
      <c r="R30" s="28" t="s">
        <v>27</v>
      </c>
      <c r="S30" s="27"/>
      <c r="T30" s="27"/>
    </row>
    <row r="31" spans="1:20" ht="67.95" customHeight="1" x14ac:dyDescent="0.25">
      <c r="A31" s="142" t="s">
        <v>53</v>
      </c>
      <c r="B31" s="146"/>
      <c r="C31" s="146"/>
      <c r="D31" s="146"/>
      <c r="E31" s="119"/>
      <c r="F31" s="119"/>
      <c r="G31" s="119"/>
      <c r="H31" s="119"/>
      <c r="I31" s="16"/>
      <c r="J31" s="2"/>
      <c r="O31" s="92" t="s">
        <v>9</v>
      </c>
      <c r="P31" s="91" t="s">
        <v>18</v>
      </c>
      <c r="Q31" s="118">
        <f>Q27+3*Q28</f>
        <v>207.33589713609013</v>
      </c>
      <c r="R31" s="28" t="s">
        <v>28</v>
      </c>
      <c r="S31" s="27"/>
      <c r="T31" s="27"/>
    </row>
    <row r="32" spans="1:20" x14ac:dyDescent="0.25">
      <c r="H32" s="15"/>
      <c r="I32" s="16"/>
      <c r="J32" s="2"/>
      <c r="O32" s="79" t="s">
        <v>23</v>
      </c>
      <c r="P32" s="78" t="s">
        <v>19</v>
      </c>
      <c r="Q32" s="117">
        <f>Q27-3*Q28</f>
        <v>-137.89822528656339</v>
      </c>
      <c r="R32" s="28" t="s">
        <v>29</v>
      </c>
      <c r="S32" s="27"/>
      <c r="T32" s="27"/>
    </row>
    <row r="33" spans="1:15" ht="27" customHeight="1" x14ac:dyDescent="0.25">
      <c r="A33" s="143"/>
      <c r="B33" s="145"/>
      <c r="C33" s="145"/>
      <c r="D33" s="145"/>
      <c r="I33" s="16"/>
      <c r="J33" s="2"/>
    </row>
    <row r="34" spans="1:15" x14ac:dyDescent="0.25">
      <c r="A34" s="90"/>
      <c r="B34" s="89"/>
      <c r="C34" s="4"/>
      <c r="D34" s="4"/>
      <c r="O34" s="88" t="s">
        <v>74</v>
      </c>
    </row>
    <row r="35" spans="1:15" x14ac:dyDescent="0.25">
      <c r="A35"/>
      <c r="B35" s="4"/>
      <c r="C35" s="4"/>
      <c r="D35" s="4"/>
      <c r="O35" s="80" t="s">
        <v>73</v>
      </c>
    </row>
    <row r="36" spans="1:15" x14ac:dyDescent="0.25">
      <c r="A36" s="89"/>
      <c r="B36" s="4"/>
      <c r="C36" s="4"/>
      <c r="D36" s="4"/>
    </row>
    <row r="37" spans="1:15" x14ac:dyDescent="0.25">
      <c r="A37"/>
      <c r="B37" s="4"/>
      <c r="C37" s="4"/>
      <c r="D37" s="4"/>
    </row>
    <row r="38" spans="1:15" x14ac:dyDescent="0.25">
      <c r="A38" s="88" t="s">
        <v>71</v>
      </c>
      <c r="B38" s="4"/>
      <c r="C38" s="4"/>
      <c r="D38" s="4"/>
    </row>
    <row r="39" spans="1:15" x14ac:dyDescent="0.25">
      <c r="A39"/>
      <c r="B39" s="4"/>
      <c r="C39" s="4"/>
      <c r="D39" s="4"/>
    </row>
    <row r="40" spans="1:15" x14ac:dyDescent="0.25">
      <c r="A40" s="88" t="s">
        <v>70</v>
      </c>
      <c r="B40" s="4"/>
      <c r="C40" s="4"/>
      <c r="D40" s="4"/>
    </row>
    <row r="41" spans="1:15" ht="74.55" customHeight="1" x14ac:dyDescent="0.25">
      <c r="A41" s="144" t="s">
        <v>69</v>
      </c>
      <c r="B41" s="145"/>
      <c r="C41" s="145"/>
      <c r="D41" s="4"/>
    </row>
    <row r="43" spans="1:15" x14ac:dyDescent="0.25">
      <c r="A43" s="116" t="s">
        <v>68</v>
      </c>
    </row>
    <row r="44" spans="1:15" x14ac:dyDescent="0.25">
      <c r="A44" s="9" t="s">
        <v>67</v>
      </c>
    </row>
    <row r="45" spans="1:15" x14ac:dyDescent="0.25">
      <c r="A45" s="9" t="s">
        <v>66</v>
      </c>
    </row>
    <row r="46" spans="1:15" x14ac:dyDescent="0.25">
      <c r="A46" s="9" t="s">
        <v>65</v>
      </c>
    </row>
    <row r="47" spans="1:15" x14ac:dyDescent="0.25">
      <c r="A47" s="9" t="s">
        <v>64</v>
      </c>
    </row>
    <row r="48" spans="1:15" x14ac:dyDescent="0.25">
      <c r="A48" s="9" t="s">
        <v>63</v>
      </c>
    </row>
  </sheetData>
  <mergeCells count="4">
    <mergeCell ref="A29:D29"/>
    <mergeCell ref="A31:D31"/>
    <mergeCell ref="A33:D33"/>
    <mergeCell ref="A41:C41"/>
  </mergeCells>
  <hyperlinks>
    <hyperlink ref="O35" r:id="rId1"/>
    <hyperlink ref="O34" r:id="rId2"/>
    <hyperlink ref="A38" r:id="rId3"/>
    <hyperlink ref="A40" r:id="rId4"/>
  </hyperlinks>
  <pageMargins left="0.75" right="0.75" top="1" bottom="1" header="0.5" footer="0.5"/>
  <pageSetup orientation="portrait" r:id="rId5"/>
  <headerFooter alignWithMargins="0"/>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90" zoomScaleNormal="90" workbookViewId="0">
      <selection activeCell="B3" sqref="B3"/>
    </sheetView>
  </sheetViews>
  <sheetFormatPr defaultRowHeight="13.2" x14ac:dyDescent="0.25"/>
  <cols>
    <col min="1" max="2" width="13" customWidth="1"/>
    <col min="3" max="3" width="10.5546875" style="4" customWidth="1"/>
    <col min="4" max="4" width="10.77734375" style="4" customWidth="1"/>
    <col min="5" max="5" width="14.44140625" customWidth="1"/>
    <col min="6" max="6" width="13.5546875" style="2" customWidth="1"/>
    <col min="7" max="7" width="13.5546875" customWidth="1"/>
    <col min="8" max="8" width="13.44140625" style="2" customWidth="1"/>
    <col min="9" max="9" width="11.21875" customWidth="1"/>
    <col min="10" max="11" width="11.77734375" customWidth="1"/>
    <col min="12" max="12" width="54.21875" customWidth="1"/>
    <col min="13" max="13" width="20.77734375" customWidth="1"/>
  </cols>
  <sheetData>
    <row r="1" spans="1:12" ht="30" x14ac:dyDescent="0.5">
      <c r="C1" s="64" t="s">
        <v>52</v>
      </c>
    </row>
    <row r="2" spans="1:12" s="85" customFormat="1" ht="46.8" x14ac:dyDescent="0.3">
      <c r="A2" s="30" t="s">
        <v>3</v>
      </c>
      <c r="B2" s="30" t="s">
        <v>51</v>
      </c>
      <c r="C2" s="43" t="s">
        <v>50</v>
      </c>
      <c r="D2" s="43" t="s">
        <v>49</v>
      </c>
      <c r="E2" s="87" t="s">
        <v>48</v>
      </c>
      <c r="F2" s="30" t="s">
        <v>14</v>
      </c>
      <c r="G2" s="44" t="s">
        <v>25</v>
      </c>
      <c r="H2" s="86" t="s">
        <v>16</v>
      </c>
      <c r="I2" s="47" t="s">
        <v>17</v>
      </c>
      <c r="J2" s="48" t="s">
        <v>18</v>
      </c>
      <c r="K2" s="49" t="s">
        <v>19</v>
      </c>
      <c r="L2" s="53" t="s">
        <v>43</v>
      </c>
    </row>
    <row r="3" spans="1:12" ht="15" x14ac:dyDescent="0.25">
      <c r="A3" s="33">
        <v>45400</v>
      </c>
      <c r="B3" s="34">
        <v>7</v>
      </c>
      <c r="C3" s="34">
        <v>7.03</v>
      </c>
      <c r="D3" s="34">
        <v>7.04</v>
      </c>
      <c r="E3" s="35">
        <f t="shared" ref="E3:E25" si="0">ABS(C3-D3)</f>
        <v>9.9999999999997868E-3</v>
      </c>
      <c r="F3" s="84">
        <f t="shared" ref="F3:F25" si="1">E3*100/B3</f>
        <v>0.14285714285713982</v>
      </c>
      <c r="G3" s="52">
        <f t="shared" ref="G3:G25" si="2">$O$27</f>
        <v>6.7226890756303323E-2</v>
      </c>
      <c r="H3" s="83">
        <f t="shared" ref="H3:H25" si="3">$O$29</f>
        <v>0.28892278921467385</v>
      </c>
      <c r="I3" s="40">
        <f t="shared" ref="I3:I25" si="4">$O$30</f>
        <v>-0.15446900770206723</v>
      </c>
      <c r="J3" s="41">
        <f t="shared" ref="J3:J25" si="5">$O$31</f>
        <v>0.39977073844385913</v>
      </c>
      <c r="K3" s="42">
        <f t="shared" ref="K3:K25" si="6">$O$32</f>
        <v>-0.26531695693125246</v>
      </c>
      <c r="L3" s="82"/>
    </row>
    <row r="4" spans="1:12" ht="15" x14ac:dyDescent="0.25">
      <c r="A4" s="33">
        <v>45401</v>
      </c>
      <c r="B4" s="34">
        <v>7</v>
      </c>
      <c r="C4" s="34">
        <v>7.02</v>
      </c>
      <c r="D4" s="34">
        <v>7.03</v>
      </c>
      <c r="E4" s="35">
        <f t="shared" si="0"/>
        <v>1.0000000000000675E-2</v>
      </c>
      <c r="F4" s="84">
        <f t="shared" si="1"/>
        <v>0.14285714285715251</v>
      </c>
      <c r="G4" s="52">
        <f t="shared" si="2"/>
        <v>6.7226890756303323E-2</v>
      </c>
      <c r="H4" s="83">
        <f t="shared" si="3"/>
        <v>0.28892278921467385</v>
      </c>
      <c r="I4" s="40">
        <f t="shared" si="4"/>
        <v>-0.15446900770206723</v>
      </c>
      <c r="J4" s="41">
        <f t="shared" si="5"/>
        <v>0.39977073844385913</v>
      </c>
      <c r="K4" s="42">
        <f t="shared" si="6"/>
        <v>-0.26531695693125246</v>
      </c>
      <c r="L4" s="82"/>
    </row>
    <row r="5" spans="1:12" ht="15" x14ac:dyDescent="0.25">
      <c r="A5" s="33">
        <v>45402</v>
      </c>
      <c r="B5" s="34">
        <v>7</v>
      </c>
      <c r="C5" s="34">
        <v>7.01</v>
      </c>
      <c r="D5" s="34">
        <v>7.04</v>
      </c>
      <c r="E5" s="35">
        <f t="shared" si="0"/>
        <v>3.0000000000000249E-2</v>
      </c>
      <c r="F5" s="84">
        <f t="shared" si="1"/>
        <v>0.4285714285714321</v>
      </c>
      <c r="G5" s="52">
        <f t="shared" si="2"/>
        <v>6.7226890756303323E-2</v>
      </c>
      <c r="H5" s="83">
        <f t="shared" si="3"/>
        <v>0.28892278921467385</v>
      </c>
      <c r="I5" s="40">
        <f t="shared" si="4"/>
        <v>-0.15446900770206723</v>
      </c>
      <c r="J5" s="41">
        <f t="shared" si="5"/>
        <v>0.39977073844385913</v>
      </c>
      <c r="K5" s="42">
        <f t="shared" si="6"/>
        <v>-0.26531695693125246</v>
      </c>
      <c r="L5" s="82"/>
    </row>
    <row r="6" spans="1:12" ht="15" x14ac:dyDescent="0.25">
      <c r="A6" s="33">
        <v>45403</v>
      </c>
      <c r="B6" s="34">
        <v>7</v>
      </c>
      <c r="C6" s="34">
        <v>7.03</v>
      </c>
      <c r="D6" s="34">
        <v>7.03</v>
      </c>
      <c r="E6" s="35">
        <f t="shared" si="0"/>
        <v>0</v>
      </c>
      <c r="F6" s="84">
        <f t="shared" si="1"/>
        <v>0</v>
      </c>
      <c r="G6" s="52">
        <f t="shared" si="2"/>
        <v>6.7226890756303323E-2</v>
      </c>
      <c r="H6" s="83">
        <f t="shared" si="3"/>
        <v>0.28892278921467385</v>
      </c>
      <c r="I6" s="40">
        <f t="shared" si="4"/>
        <v>-0.15446900770206723</v>
      </c>
      <c r="J6" s="41">
        <f t="shared" si="5"/>
        <v>0.39977073844385913</v>
      </c>
      <c r="K6" s="42">
        <f t="shared" si="6"/>
        <v>-0.26531695693125246</v>
      </c>
      <c r="L6" s="82"/>
    </row>
    <row r="7" spans="1:12" ht="15" x14ac:dyDescent="0.25">
      <c r="A7" s="33">
        <v>45404</v>
      </c>
      <c r="B7" s="34">
        <v>7</v>
      </c>
      <c r="C7" s="34">
        <v>7.05</v>
      </c>
      <c r="D7" s="34">
        <v>7.05</v>
      </c>
      <c r="E7" s="35">
        <f t="shared" si="0"/>
        <v>0</v>
      </c>
      <c r="F7" s="84">
        <f t="shared" si="1"/>
        <v>0</v>
      </c>
      <c r="G7" s="52">
        <f t="shared" si="2"/>
        <v>6.7226890756303323E-2</v>
      </c>
      <c r="H7" s="83">
        <f t="shared" si="3"/>
        <v>0.28892278921467385</v>
      </c>
      <c r="I7" s="40">
        <f t="shared" si="4"/>
        <v>-0.15446900770206723</v>
      </c>
      <c r="J7" s="41">
        <f t="shared" si="5"/>
        <v>0.39977073844385913</v>
      </c>
      <c r="K7" s="42">
        <f t="shared" si="6"/>
        <v>-0.26531695693125246</v>
      </c>
      <c r="L7" s="82"/>
    </row>
    <row r="8" spans="1:12" ht="15" x14ac:dyDescent="0.25">
      <c r="A8" s="33">
        <v>45405</v>
      </c>
      <c r="B8" s="34">
        <v>7</v>
      </c>
      <c r="C8" s="34">
        <v>7.02</v>
      </c>
      <c r="D8" s="34">
        <v>7.02</v>
      </c>
      <c r="E8" s="35">
        <f t="shared" si="0"/>
        <v>0</v>
      </c>
      <c r="F8" s="84">
        <f t="shared" si="1"/>
        <v>0</v>
      </c>
      <c r="G8" s="52">
        <f t="shared" si="2"/>
        <v>6.7226890756303323E-2</v>
      </c>
      <c r="H8" s="83">
        <f t="shared" si="3"/>
        <v>0.28892278921467385</v>
      </c>
      <c r="I8" s="40">
        <f t="shared" si="4"/>
        <v>-0.15446900770206723</v>
      </c>
      <c r="J8" s="41">
        <f t="shared" si="5"/>
        <v>0.39977073844385913</v>
      </c>
      <c r="K8" s="42">
        <f t="shared" si="6"/>
        <v>-0.26531695693125246</v>
      </c>
      <c r="L8" s="82"/>
    </row>
    <row r="9" spans="1:12" ht="15" x14ac:dyDescent="0.25">
      <c r="A9" s="33">
        <v>45406</v>
      </c>
      <c r="B9" s="34">
        <v>7</v>
      </c>
      <c r="C9" s="34">
        <v>7.01</v>
      </c>
      <c r="D9" s="34">
        <v>7.02</v>
      </c>
      <c r="E9" s="35">
        <f t="shared" si="0"/>
        <v>9.9999999999997868E-3</v>
      </c>
      <c r="F9" s="84">
        <f t="shared" si="1"/>
        <v>0.14285714285713982</v>
      </c>
      <c r="G9" s="52">
        <f t="shared" si="2"/>
        <v>6.7226890756303323E-2</v>
      </c>
      <c r="H9" s="83">
        <f t="shared" si="3"/>
        <v>0.28892278921467385</v>
      </c>
      <c r="I9" s="40">
        <f t="shared" si="4"/>
        <v>-0.15446900770206723</v>
      </c>
      <c r="J9" s="41">
        <f t="shared" si="5"/>
        <v>0.39977073844385913</v>
      </c>
      <c r="K9" s="42">
        <f t="shared" si="6"/>
        <v>-0.26531695693125246</v>
      </c>
      <c r="L9" s="82"/>
    </row>
    <row r="10" spans="1:12" ht="15" x14ac:dyDescent="0.25">
      <c r="A10" s="33">
        <v>45407</v>
      </c>
      <c r="B10" s="34">
        <v>7</v>
      </c>
      <c r="C10" s="34">
        <v>7.02</v>
      </c>
      <c r="D10" s="34">
        <v>7.02</v>
      </c>
      <c r="E10" s="35">
        <f t="shared" si="0"/>
        <v>0</v>
      </c>
      <c r="F10" s="84">
        <f t="shared" si="1"/>
        <v>0</v>
      </c>
      <c r="G10" s="52">
        <f t="shared" si="2"/>
        <v>6.7226890756303323E-2</v>
      </c>
      <c r="H10" s="83">
        <f t="shared" si="3"/>
        <v>0.28892278921467385</v>
      </c>
      <c r="I10" s="40">
        <f t="shared" si="4"/>
        <v>-0.15446900770206723</v>
      </c>
      <c r="J10" s="41">
        <f t="shared" si="5"/>
        <v>0.39977073844385913</v>
      </c>
      <c r="K10" s="42">
        <f t="shared" si="6"/>
        <v>-0.26531695693125246</v>
      </c>
      <c r="L10" s="82"/>
    </row>
    <row r="11" spans="1:12" ht="15" x14ac:dyDescent="0.25">
      <c r="A11" s="33">
        <v>45408</v>
      </c>
      <c r="B11" s="34">
        <v>7</v>
      </c>
      <c r="C11" s="34">
        <v>7.05</v>
      </c>
      <c r="D11" s="34">
        <v>7.04</v>
      </c>
      <c r="E11" s="35">
        <f t="shared" si="0"/>
        <v>9.9999999999997868E-3</v>
      </c>
      <c r="F11" s="84">
        <f t="shared" si="1"/>
        <v>0.14285714285713982</v>
      </c>
      <c r="G11" s="52">
        <f t="shared" si="2"/>
        <v>6.7226890756303323E-2</v>
      </c>
      <c r="H11" s="83">
        <f t="shared" si="3"/>
        <v>0.28892278921467385</v>
      </c>
      <c r="I11" s="40">
        <f t="shared" si="4"/>
        <v>-0.15446900770206723</v>
      </c>
      <c r="J11" s="41">
        <f t="shared" si="5"/>
        <v>0.39977073844385913</v>
      </c>
      <c r="K11" s="42">
        <f t="shared" si="6"/>
        <v>-0.26531695693125246</v>
      </c>
      <c r="L11" s="82"/>
    </row>
    <row r="12" spans="1:12" ht="15" x14ac:dyDescent="0.25">
      <c r="A12" s="33">
        <v>45409</v>
      </c>
      <c r="B12" s="34">
        <v>7</v>
      </c>
      <c r="C12" s="34">
        <v>7.01</v>
      </c>
      <c r="D12" s="34">
        <v>7.01</v>
      </c>
      <c r="E12" s="35">
        <f t="shared" si="0"/>
        <v>0</v>
      </c>
      <c r="F12" s="84">
        <f t="shared" si="1"/>
        <v>0</v>
      </c>
      <c r="G12" s="52">
        <f t="shared" si="2"/>
        <v>6.7226890756303323E-2</v>
      </c>
      <c r="H12" s="83">
        <f t="shared" si="3"/>
        <v>0.28892278921467385</v>
      </c>
      <c r="I12" s="40">
        <f t="shared" si="4"/>
        <v>-0.15446900770206723</v>
      </c>
      <c r="J12" s="41">
        <f t="shared" si="5"/>
        <v>0.39977073844385913</v>
      </c>
      <c r="K12" s="42">
        <f t="shared" si="6"/>
        <v>-0.26531695693125246</v>
      </c>
      <c r="L12" s="82"/>
    </row>
    <row r="13" spans="1:12" ht="15" x14ac:dyDescent="0.25">
      <c r="A13" s="33">
        <v>45410</v>
      </c>
      <c r="B13" s="34">
        <v>7</v>
      </c>
      <c r="C13" s="34">
        <v>7.02</v>
      </c>
      <c r="D13" s="34">
        <v>7.02</v>
      </c>
      <c r="E13" s="35">
        <f t="shared" si="0"/>
        <v>0</v>
      </c>
      <c r="F13" s="84">
        <f t="shared" si="1"/>
        <v>0</v>
      </c>
      <c r="G13" s="52">
        <f t="shared" si="2"/>
        <v>6.7226890756303323E-2</v>
      </c>
      <c r="H13" s="83">
        <f t="shared" si="3"/>
        <v>0.28892278921467385</v>
      </c>
      <c r="I13" s="40">
        <f t="shared" si="4"/>
        <v>-0.15446900770206723</v>
      </c>
      <c r="J13" s="41">
        <f t="shared" si="5"/>
        <v>0.39977073844385913</v>
      </c>
      <c r="K13" s="42">
        <f t="shared" si="6"/>
        <v>-0.26531695693125246</v>
      </c>
      <c r="L13" s="82"/>
    </row>
    <row r="14" spans="1:12" ht="15" x14ac:dyDescent="0.25">
      <c r="A14" s="33">
        <v>45411</v>
      </c>
      <c r="B14" s="34">
        <v>7</v>
      </c>
      <c r="C14" s="34">
        <v>7.01</v>
      </c>
      <c r="D14" s="34">
        <v>7.01</v>
      </c>
      <c r="E14" s="35">
        <f t="shared" si="0"/>
        <v>0</v>
      </c>
      <c r="F14" s="84">
        <f t="shared" si="1"/>
        <v>0</v>
      </c>
      <c r="G14" s="52">
        <f t="shared" si="2"/>
        <v>6.7226890756303323E-2</v>
      </c>
      <c r="H14" s="83">
        <f t="shared" si="3"/>
        <v>0.28892278921467385</v>
      </c>
      <c r="I14" s="40">
        <f t="shared" si="4"/>
        <v>-0.15446900770206723</v>
      </c>
      <c r="J14" s="41">
        <f t="shared" si="5"/>
        <v>0.39977073844385913</v>
      </c>
      <c r="K14" s="42">
        <f t="shared" si="6"/>
        <v>-0.26531695693125246</v>
      </c>
      <c r="L14" s="82"/>
    </row>
    <row r="15" spans="1:12" ht="15" x14ac:dyDescent="0.25">
      <c r="A15" s="33">
        <v>45412</v>
      </c>
      <c r="B15" s="34">
        <v>7</v>
      </c>
      <c r="C15" s="34">
        <v>7.03</v>
      </c>
      <c r="D15" s="34">
        <v>7.02</v>
      </c>
      <c r="E15" s="35">
        <f t="shared" si="0"/>
        <v>1.0000000000000675E-2</v>
      </c>
      <c r="F15" s="84">
        <f t="shared" si="1"/>
        <v>0.14285714285715251</v>
      </c>
      <c r="G15" s="52">
        <f t="shared" si="2"/>
        <v>6.7226890756303323E-2</v>
      </c>
      <c r="H15" s="83">
        <f t="shared" si="3"/>
        <v>0.28892278921467385</v>
      </c>
      <c r="I15" s="40">
        <f t="shared" si="4"/>
        <v>-0.15446900770206723</v>
      </c>
      <c r="J15" s="41">
        <f t="shared" si="5"/>
        <v>0.39977073844385913</v>
      </c>
      <c r="K15" s="42">
        <f t="shared" si="6"/>
        <v>-0.26531695693125246</v>
      </c>
      <c r="L15" s="82"/>
    </row>
    <row r="16" spans="1:12" ht="15" x14ac:dyDescent="0.25">
      <c r="A16" s="33">
        <v>45413</v>
      </c>
      <c r="B16" s="34">
        <v>7</v>
      </c>
      <c r="C16" s="34">
        <v>7.04</v>
      </c>
      <c r="D16" s="34">
        <v>7.04</v>
      </c>
      <c r="E16" s="35">
        <f t="shared" si="0"/>
        <v>0</v>
      </c>
      <c r="F16" s="84">
        <f t="shared" si="1"/>
        <v>0</v>
      </c>
      <c r="G16" s="52">
        <f t="shared" si="2"/>
        <v>6.7226890756303323E-2</v>
      </c>
      <c r="H16" s="83">
        <f t="shared" si="3"/>
        <v>0.28892278921467385</v>
      </c>
      <c r="I16" s="40">
        <f t="shared" si="4"/>
        <v>-0.15446900770206723</v>
      </c>
      <c r="J16" s="41">
        <f t="shared" si="5"/>
        <v>0.39977073844385913</v>
      </c>
      <c r="K16" s="42">
        <f t="shared" si="6"/>
        <v>-0.26531695693125246</v>
      </c>
      <c r="L16" s="82"/>
    </row>
    <row r="17" spans="1:16" ht="15" x14ac:dyDescent="0.25">
      <c r="A17" s="33">
        <v>45414</v>
      </c>
      <c r="B17" s="34">
        <v>7</v>
      </c>
      <c r="C17" s="34">
        <v>7.02</v>
      </c>
      <c r="D17" s="34">
        <v>7.02</v>
      </c>
      <c r="E17" s="35">
        <f t="shared" si="0"/>
        <v>0</v>
      </c>
      <c r="F17" s="84">
        <f t="shared" si="1"/>
        <v>0</v>
      </c>
      <c r="G17" s="52">
        <f t="shared" si="2"/>
        <v>6.7226890756303323E-2</v>
      </c>
      <c r="H17" s="83">
        <f t="shared" si="3"/>
        <v>0.28892278921467385</v>
      </c>
      <c r="I17" s="40">
        <f t="shared" si="4"/>
        <v>-0.15446900770206723</v>
      </c>
      <c r="J17" s="41">
        <f t="shared" si="5"/>
        <v>0.39977073844385913</v>
      </c>
      <c r="K17" s="42">
        <f t="shared" si="6"/>
        <v>-0.26531695693125246</v>
      </c>
      <c r="L17" s="82"/>
    </row>
    <row r="18" spans="1:16" ht="15" x14ac:dyDescent="0.25">
      <c r="A18" s="33">
        <v>45415</v>
      </c>
      <c r="B18" s="34">
        <v>7</v>
      </c>
      <c r="C18" s="34">
        <v>7.03</v>
      </c>
      <c r="D18" s="34">
        <v>7.03</v>
      </c>
      <c r="E18" s="35">
        <f t="shared" si="0"/>
        <v>0</v>
      </c>
      <c r="F18" s="84">
        <f t="shared" si="1"/>
        <v>0</v>
      </c>
      <c r="G18" s="52">
        <f t="shared" si="2"/>
        <v>6.7226890756303323E-2</v>
      </c>
      <c r="H18" s="83">
        <f t="shared" si="3"/>
        <v>0.28892278921467385</v>
      </c>
      <c r="I18" s="40">
        <f t="shared" si="4"/>
        <v>-0.15446900770206723</v>
      </c>
      <c r="J18" s="41">
        <f t="shared" si="5"/>
        <v>0.39977073844385913</v>
      </c>
      <c r="K18" s="42">
        <f t="shared" si="6"/>
        <v>-0.26531695693125246</v>
      </c>
      <c r="L18" s="82"/>
    </row>
    <row r="19" spans="1:16" ht="15" x14ac:dyDescent="0.25">
      <c r="A19" s="33">
        <v>45416</v>
      </c>
      <c r="B19" s="34">
        <v>7</v>
      </c>
      <c r="C19" s="34">
        <v>7.01</v>
      </c>
      <c r="D19" s="34">
        <v>7.01</v>
      </c>
      <c r="E19" s="35">
        <f t="shared" si="0"/>
        <v>0</v>
      </c>
      <c r="F19" s="84">
        <f t="shared" si="1"/>
        <v>0</v>
      </c>
      <c r="G19" s="52">
        <f t="shared" si="2"/>
        <v>6.7226890756303323E-2</v>
      </c>
      <c r="H19" s="83">
        <f t="shared" si="3"/>
        <v>0.28892278921467385</v>
      </c>
      <c r="I19" s="40">
        <f t="shared" si="4"/>
        <v>-0.15446900770206723</v>
      </c>
      <c r="J19" s="41">
        <f t="shared" si="5"/>
        <v>0.39977073844385913</v>
      </c>
      <c r="K19" s="42">
        <f t="shared" si="6"/>
        <v>-0.26531695693125246</v>
      </c>
      <c r="L19" s="82"/>
    </row>
    <row r="20" spans="1:16" ht="15" x14ac:dyDescent="0.25">
      <c r="A20" s="33"/>
      <c r="B20" s="34">
        <v>7</v>
      </c>
      <c r="C20" s="34"/>
      <c r="D20" s="34"/>
      <c r="E20" s="35">
        <f t="shared" si="0"/>
        <v>0</v>
      </c>
      <c r="F20" s="84">
        <f t="shared" si="1"/>
        <v>0</v>
      </c>
      <c r="G20" s="52">
        <f t="shared" si="2"/>
        <v>6.7226890756303323E-2</v>
      </c>
      <c r="H20" s="83">
        <f t="shared" si="3"/>
        <v>0.28892278921467385</v>
      </c>
      <c r="I20" s="40">
        <f t="shared" si="4"/>
        <v>-0.15446900770206723</v>
      </c>
      <c r="J20" s="41">
        <f t="shared" si="5"/>
        <v>0.39977073844385913</v>
      </c>
      <c r="K20" s="42">
        <f t="shared" si="6"/>
        <v>-0.26531695693125246</v>
      </c>
      <c r="L20" s="82"/>
    </row>
    <row r="21" spans="1:16" ht="15" x14ac:dyDescent="0.25">
      <c r="A21" s="33"/>
      <c r="B21" s="34">
        <v>7</v>
      </c>
      <c r="C21" s="34"/>
      <c r="D21" s="34"/>
      <c r="E21" s="35">
        <f t="shared" si="0"/>
        <v>0</v>
      </c>
      <c r="F21" s="84">
        <f t="shared" si="1"/>
        <v>0</v>
      </c>
      <c r="G21" s="52">
        <f t="shared" si="2"/>
        <v>6.7226890756303323E-2</v>
      </c>
      <c r="H21" s="83">
        <f t="shared" si="3"/>
        <v>0.28892278921467385</v>
      </c>
      <c r="I21" s="40">
        <f t="shared" si="4"/>
        <v>-0.15446900770206723</v>
      </c>
      <c r="J21" s="41">
        <f t="shared" si="5"/>
        <v>0.39977073844385913</v>
      </c>
      <c r="K21" s="42">
        <f t="shared" si="6"/>
        <v>-0.26531695693125246</v>
      </c>
      <c r="L21" s="82"/>
    </row>
    <row r="22" spans="1:16" ht="15" x14ac:dyDescent="0.25">
      <c r="A22" s="33"/>
      <c r="B22" s="34">
        <v>7</v>
      </c>
      <c r="C22" s="34"/>
      <c r="D22" s="34"/>
      <c r="E22" s="35">
        <f t="shared" si="0"/>
        <v>0</v>
      </c>
      <c r="F22" s="84">
        <f t="shared" si="1"/>
        <v>0</v>
      </c>
      <c r="G22" s="52">
        <f t="shared" si="2"/>
        <v>6.7226890756303323E-2</v>
      </c>
      <c r="H22" s="83">
        <f t="shared" si="3"/>
        <v>0.28892278921467385</v>
      </c>
      <c r="I22" s="40">
        <f t="shared" si="4"/>
        <v>-0.15446900770206723</v>
      </c>
      <c r="J22" s="41">
        <f t="shared" si="5"/>
        <v>0.39977073844385913</v>
      </c>
      <c r="K22" s="42">
        <f t="shared" si="6"/>
        <v>-0.26531695693125246</v>
      </c>
      <c r="L22" s="82"/>
    </row>
    <row r="23" spans="1:16" ht="15" x14ac:dyDescent="0.25">
      <c r="A23" s="33"/>
      <c r="B23" s="34">
        <v>7</v>
      </c>
      <c r="C23" s="34"/>
      <c r="D23" s="34"/>
      <c r="E23" s="35">
        <f t="shared" si="0"/>
        <v>0</v>
      </c>
      <c r="F23" s="84">
        <f t="shared" si="1"/>
        <v>0</v>
      </c>
      <c r="G23" s="52">
        <f t="shared" si="2"/>
        <v>6.7226890756303323E-2</v>
      </c>
      <c r="H23" s="83">
        <f t="shared" si="3"/>
        <v>0.28892278921467385</v>
      </c>
      <c r="I23" s="40">
        <f t="shared" si="4"/>
        <v>-0.15446900770206723</v>
      </c>
      <c r="J23" s="41">
        <f t="shared" si="5"/>
        <v>0.39977073844385913</v>
      </c>
      <c r="K23" s="42">
        <f t="shared" si="6"/>
        <v>-0.26531695693125246</v>
      </c>
      <c r="L23" s="82"/>
    </row>
    <row r="24" spans="1:16" ht="15" x14ac:dyDescent="0.25">
      <c r="A24" s="33"/>
      <c r="B24" s="34">
        <v>7</v>
      </c>
      <c r="C24" s="34"/>
      <c r="D24" s="34"/>
      <c r="E24" s="35">
        <f t="shared" si="0"/>
        <v>0</v>
      </c>
      <c r="F24" s="84">
        <f t="shared" si="1"/>
        <v>0</v>
      </c>
      <c r="G24" s="52">
        <f t="shared" si="2"/>
        <v>6.7226890756303323E-2</v>
      </c>
      <c r="H24" s="83">
        <f t="shared" si="3"/>
        <v>0.28892278921467385</v>
      </c>
      <c r="I24" s="40">
        <f t="shared" si="4"/>
        <v>-0.15446900770206723</v>
      </c>
      <c r="J24" s="41">
        <f t="shared" si="5"/>
        <v>0.39977073844385913</v>
      </c>
      <c r="K24" s="42">
        <f t="shared" si="6"/>
        <v>-0.26531695693125246</v>
      </c>
      <c r="L24" s="82"/>
    </row>
    <row r="25" spans="1:16" ht="15" x14ac:dyDescent="0.25">
      <c r="A25" s="33"/>
      <c r="B25" s="34">
        <v>7</v>
      </c>
      <c r="C25" s="34"/>
      <c r="D25" s="34"/>
      <c r="E25" s="35">
        <f t="shared" si="0"/>
        <v>0</v>
      </c>
      <c r="F25" s="84">
        <f t="shared" si="1"/>
        <v>0</v>
      </c>
      <c r="G25" s="52">
        <f t="shared" si="2"/>
        <v>6.7226890756303323E-2</v>
      </c>
      <c r="H25" s="83">
        <f t="shared" si="3"/>
        <v>0.28892278921467385</v>
      </c>
      <c r="I25" s="40">
        <f t="shared" si="4"/>
        <v>-0.15446900770206723</v>
      </c>
      <c r="J25" s="41">
        <f t="shared" si="5"/>
        <v>0.39977073844385913</v>
      </c>
      <c r="K25" s="42">
        <f t="shared" si="6"/>
        <v>-0.26531695693125246</v>
      </c>
      <c r="L25" s="82"/>
    </row>
    <row r="26" spans="1:16" x14ac:dyDescent="0.25">
      <c r="A26" s="3"/>
      <c r="B26" s="3"/>
      <c r="E26" s="4"/>
      <c r="F26" s="81"/>
    </row>
    <row r="27" spans="1:16" ht="15.6" x14ac:dyDescent="0.3">
      <c r="A27" s="76" t="s">
        <v>47</v>
      </c>
      <c r="B27" s="77"/>
      <c r="C27" s="76"/>
      <c r="D27" s="75"/>
      <c r="F27" s="81" t="s">
        <v>13</v>
      </c>
      <c r="M27" s="23" t="s">
        <v>46</v>
      </c>
      <c r="N27" s="24" t="s">
        <v>7</v>
      </c>
      <c r="O27" s="2">
        <f>AVERAGE(F3:F19)</f>
        <v>6.7226890756303323E-2</v>
      </c>
    </row>
    <row r="28" spans="1:16" ht="15.6" x14ac:dyDescent="0.3">
      <c r="A28" s="76" t="s">
        <v>45</v>
      </c>
      <c r="B28" s="77"/>
      <c r="C28" s="76"/>
      <c r="D28" s="75"/>
      <c r="M28" s="15" t="s">
        <v>44</v>
      </c>
      <c r="N28" s="16" t="s">
        <v>15</v>
      </c>
      <c r="O28" s="2">
        <f>_xlfn.STDEV.P(F3:F19)</f>
        <v>0.11084794922918527</v>
      </c>
    </row>
    <row r="29" spans="1:16" x14ac:dyDescent="0.25">
      <c r="A29" s="80"/>
      <c r="B29" s="80"/>
      <c r="M29" s="22" t="s">
        <v>21</v>
      </c>
      <c r="N29" s="17" t="s">
        <v>16</v>
      </c>
      <c r="O29" s="2">
        <f>O27+2*O28</f>
        <v>0.28892278921467385</v>
      </c>
      <c r="P29" s="27" t="s">
        <v>26</v>
      </c>
    </row>
    <row r="30" spans="1:16" x14ac:dyDescent="0.25">
      <c r="M30" s="20" t="s">
        <v>22</v>
      </c>
      <c r="N30" s="21" t="s">
        <v>17</v>
      </c>
      <c r="O30" s="2">
        <f>O27-2*O28</f>
        <v>-0.15446900770206723</v>
      </c>
      <c r="P30" s="28" t="s">
        <v>27</v>
      </c>
    </row>
    <row r="31" spans="1:16" ht="15.6" x14ac:dyDescent="0.3">
      <c r="E31" s="76"/>
      <c r="F31" s="77"/>
      <c r="G31" s="76"/>
      <c r="H31" s="75"/>
      <c r="M31" s="79" t="s">
        <v>9</v>
      </c>
      <c r="N31" s="78" t="s">
        <v>18</v>
      </c>
      <c r="O31" s="2">
        <f>O27+3*O28</f>
        <v>0.39977073844385913</v>
      </c>
      <c r="P31" s="28" t="s">
        <v>28</v>
      </c>
    </row>
    <row r="32" spans="1:16" ht="15.6" x14ac:dyDescent="0.3">
      <c r="E32" s="76"/>
      <c r="F32" s="77"/>
      <c r="G32" s="76"/>
      <c r="H32" s="75"/>
      <c r="I32" t="s">
        <v>13</v>
      </c>
      <c r="M32" s="18" t="s">
        <v>23</v>
      </c>
      <c r="N32" s="19" t="s">
        <v>19</v>
      </c>
      <c r="O32" s="2">
        <f>O27-3*O28</f>
        <v>-0.26531695693125246</v>
      </c>
      <c r="P32" s="28" t="s">
        <v>29</v>
      </c>
    </row>
  </sheetData>
  <pageMargins left="0.75" right="0.75" top="1" bottom="1" header="0.5" footer="0.5"/>
  <pageSetup orientation="portrait" verticalDpi="35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BOD Accuracy</vt:lpstr>
      <vt:lpstr>Influent BOD Precision</vt:lpstr>
      <vt:lpstr>Effluent BOD Precision</vt:lpstr>
      <vt:lpstr>BOD Dilution Water</vt:lpstr>
      <vt:lpstr>Ammonia Accuracy Control</vt:lpstr>
      <vt:lpstr>Ammonia Matrix Precision</vt:lpstr>
      <vt:lpstr>Ammonia Matrix Accuracy</vt:lpstr>
      <vt:lpstr>Settleable Solids Precision</vt:lpstr>
      <vt:lpstr>pH Precision</vt:lpstr>
      <vt:lpstr>TSS Accuracy Example</vt:lpstr>
      <vt:lpstr>TSS Precision Example</vt:lpstr>
      <vt:lpstr>Accuracy 1</vt:lpstr>
      <vt:lpstr>Accuracy 2</vt:lpstr>
      <vt:lpstr>Accuracy 3</vt:lpstr>
      <vt:lpstr>Accuracy 4</vt:lpstr>
      <vt:lpstr>Precision 1</vt:lpstr>
      <vt:lpstr>Precision 2</vt:lpstr>
      <vt:lpstr>Precision 3</vt:lpstr>
      <vt:lpstr>Precision 4</vt:lpstr>
    </vt:vector>
  </TitlesOfParts>
  <Company>Mead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Microsoft Excel : Standard Deviation</dc:title>
  <dc:creator>Angela J. Hall</dc:creator>
  <cp:lastModifiedBy>Beverly Glass</cp:lastModifiedBy>
  <cp:lastPrinted>2012-09-13T14:19:29Z</cp:lastPrinted>
  <dcterms:created xsi:type="dcterms:W3CDTF">1997-08-11T18:27:36Z</dcterms:created>
  <dcterms:modified xsi:type="dcterms:W3CDTF">2024-04-18T17:21:18Z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